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01 - Hráz" sheetId="2" r:id="rId2"/>
    <sheet name="SO 02 - Výpustné zařízení" sheetId="3" r:id="rId3"/>
    <sheet name="SO 03 - Bezpečnostní přeliv" sheetId="4" r:id="rId4"/>
    <sheet name="VON - Vedlejší a ostatní 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01 - Hráz'!$C$83:$K$144</definedName>
    <definedName name="_xlnm.Print_Area" localSheetId="1">'SO 01 - Hráz'!$C$4:$J$39,'SO 01 - Hráz'!$C$45:$J$65,'SO 01 - Hráz'!$C$71:$K$144</definedName>
    <definedName name="_xlnm.Print_Titles" localSheetId="1">'SO 01 - Hráz'!$83:$83</definedName>
    <definedName name="_xlnm._FilterDatabase" localSheetId="2" hidden="1">'SO 02 - Výpustné zařízení'!$C$87:$K$169</definedName>
    <definedName name="_xlnm.Print_Area" localSheetId="2">'SO 02 - Výpustné zařízení'!$C$4:$J$39,'SO 02 - Výpustné zařízení'!$C$45:$J$69,'SO 02 - Výpustné zařízení'!$C$75:$K$169</definedName>
    <definedName name="_xlnm.Print_Titles" localSheetId="2">'SO 02 - Výpustné zařízení'!$87:$87</definedName>
    <definedName name="_xlnm._FilterDatabase" localSheetId="3" hidden="1">'SO 03 - Bezpečnostní přeliv'!$C$84:$K$128</definedName>
    <definedName name="_xlnm.Print_Area" localSheetId="3">'SO 03 - Bezpečnostní přeliv'!$C$4:$J$39,'SO 03 - Bezpečnostní přeliv'!$C$45:$J$66,'SO 03 - Bezpečnostní přeliv'!$C$72:$K$128</definedName>
    <definedName name="_xlnm.Print_Titles" localSheetId="3">'SO 03 - Bezpečnostní přeliv'!$84:$84</definedName>
    <definedName name="_xlnm._FilterDatabase" localSheetId="4" hidden="1">'VON - Vedlejší a ostatní ...'!$C$82:$K$92</definedName>
    <definedName name="_xlnm.Print_Area" localSheetId="4">'VON - Vedlejší a ostatní ...'!$C$4:$J$39,'VON - Vedlejší a ostatní ...'!$C$45:$J$64,'VON - Vedlejší a ostatní ...'!$C$70:$K$92</definedName>
    <definedName name="_xlnm.Print_Titles" localSheetId="4">'VON - Vedlejší a ostatní ...'!$82:$82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2"/>
  <c r="BH92"/>
  <c r="BG92"/>
  <c r="BF92"/>
  <c r="T92"/>
  <c r="T91"/>
  <c r="R92"/>
  <c r="R91"/>
  <c r="P92"/>
  <c r="P91"/>
  <c r="BI90"/>
  <c r="BH90"/>
  <c r="BG90"/>
  <c r="BF90"/>
  <c r="T90"/>
  <c r="T89"/>
  <c r="R90"/>
  <c r="R89"/>
  <c r="P90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79"/>
  <c r="F77"/>
  <c r="E75"/>
  <c r="J54"/>
  <c r="F52"/>
  <c r="E50"/>
  <c r="J24"/>
  <c r="E24"/>
  <c r="J55"/>
  <c r="J23"/>
  <c r="J18"/>
  <c r="E18"/>
  <c r="F80"/>
  <c r="J17"/>
  <c r="J15"/>
  <c r="E15"/>
  <c r="F79"/>
  <c r="J14"/>
  <c r="J12"/>
  <c r="J52"/>
  <c r="E7"/>
  <c r="E48"/>
  <c i="4" r="J37"/>
  <c r="J36"/>
  <c i="1" r="AY57"/>
  <c i="4" r="J35"/>
  <c i="1" r="AX57"/>
  <c i="4" r="BI128"/>
  <c r="BH128"/>
  <c r="BG128"/>
  <c r="BF128"/>
  <c r="T128"/>
  <c r="T127"/>
  <c r="R128"/>
  <c r="R127"/>
  <c r="P128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7"/>
  <c r="BH97"/>
  <c r="BG97"/>
  <c r="BF97"/>
  <c r="T97"/>
  <c r="T96"/>
  <c r="R97"/>
  <c r="R96"/>
  <c r="P97"/>
  <c r="P96"/>
  <c r="BI92"/>
  <c r="BH92"/>
  <c r="BG92"/>
  <c r="BF92"/>
  <c r="T92"/>
  <c r="R92"/>
  <c r="P92"/>
  <c r="BI88"/>
  <c r="BH88"/>
  <c r="BG88"/>
  <c r="BF88"/>
  <c r="T88"/>
  <c r="R88"/>
  <c r="P88"/>
  <c r="J81"/>
  <c r="F79"/>
  <c r="E77"/>
  <c r="J54"/>
  <c r="F52"/>
  <c r="E50"/>
  <c r="J24"/>
  <c r="E24"/>
  <c r="J82"/>
  <c r="J23"/>
  <c r="J18"/>
  <c r="E18"/>
  <c r="F55"/>
  <c r="J17"/>
  <c r="J15"/>
  <c r="E15"/>
  <c r="F81"/>
  <c r="J14"/>
  <c r="J12"/>
  <c r="J52"/>
  <c r="E7"/>
  <c r="E75"/>
  <c i="3" r="J37"/>
  <c r="J36"/>
  <c i="1" r="AY56"/>
  <c i="3" r="J35"/>
  <c i="1" r="AX56"/>
  <c i="3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4"/>
  <c r="F82"/>
  <c r="E80"/>
  <c r="J54"/>
  <c r="F52"/>
  <c r="E50"/>
  <c r="J24"/>
  <c r="E24"/>
  <c r="J85"/>
  <c r="J23"/>
  <c r="J18"/>
  <c r="E18"/>
  <c r="F85"/>
  <c r="J17"/>
  <c r="J15"/>
  <c r="E15"/>
  <c r="F54"/>
  <c r="J14"/>
  <c r="J12"/>
  <c r="J52"/>
  <c r="E7"/>
  <c r="E78"/>
  <c i="2" r="J37"/>
  <c r="J36"/>
  <c i="1" r="AY55"/>
  <c i="2" r="J35"/>
  <c i="1" r="AX55"/>
  <c i="2" r="BI144"/>
  <c r="BH144"/>
  <c r="BG144"/>
  <c r="BF144"/>
  <c r="T144"/>
  <c r="T143"/>
  <c r="R144"/>
  <c r="R143"/>
  <c r="P144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0"/>
  <c r="F78"/>
  <c r="E76"/>
  <c r="J54"/>
  <c r="F52"/>
  <c r="E50"/>
  <c r="J24"/>
  <c r="E24"/>
  <c r="J55"/>
  <c r="J23"/>
  <c r="J18"/>
  <c r="E18"/>
  <c r="F81"/>
  <c r="J17"/>
  <c r="J15"/>
  <c r="E15"/>
  <c r="F54"/>
  <c r="J14"/>
  <c r="J12"/>
  <c r="J78"/>
  <c r="E7"/>
  <c r="E48"/>
  <c i="1" r="L50"/>
  <c r="AM50"/>
  <c r="AM49"/>
  <c r="L49"/>
  <c r="AM47"/>
  <c r="L47"/>
  <c r="L45"/>
  <c r="L44"/>
  <c i="3" r="BK121"/>
  <c i="2" r="BK95"/>
  <c i="3" r="J123"/>
  <c r="J163"/>
  <c r="J127"/>
  <c i="5" r="J88"/>
  <c i="3" r="BK106"/>
  <c r="J167"/>
  <c i="2" r="BK123"/>
  <c i="3" r="J116"/>
  <c r="J108"/>
  <c i="4" r="BK97"/>
  <c i="3" r="BK95"/>
  <c r="J100"/>
  <c i="2" r="BK139"/>
  <c i="3" r="BK153"/>
  <c i="4" r="BK125"/>
  <c i="3" r="J144"/>
  <c i="2" r="BK89"/>
  <c i="3" r="BK168"/>
  <c i="2" r="BK93"/>
  <c r="BK87"/>
  <c i="5" r="J90"/>
  <c i="4" r="BK123"/>
  <c r="J88"/>
  <c i="3" r="BK114"/>
  <c r="J165"/>
  <c i="2" r="J89"/>
  <c r="J135"/>
  <c i="4" r="BK106"/>
  <c i="3" r="BK158"/>
  <c i="4" r="BK102"/>
  <c i="2" r="J144"/>
  <c r="BK117"/>
  <c i="3" r="BK102"/>
  <c i="2" r="J91"/>
  <c i="4" r="BK92"/>
  <c i="3" r="BK129"/>
  <c i="2" r="BK132"/>
  <c i="3" r="BK145"/>
  <c r="J135"/>
  <c i="4" r="BK121"/>
  <c r="BK119"/>
  <c i="5" r="BK90"/>
  <c i="3" r="J111"/>
  <c r="BK125"/>
  <c i="4" r="J121"/>
  <c i="2" r="J141"/>
  <c i="5" r="J86"/>
  <c i="2" r="J119"/>
  <c r="J125"/>
  <c i="3" r="J91"/>
  <c r="J139"/>
  <c r="BK165"/>
  <c r="BK134"/>
  <c i="5" r="BK86"/>
  <c i="2" r="J110"/>
  <c i="3" r="J146"/>
  <c i="2" r="BK121"/>
  <c i="4" r="J92"/>
  <c i="2" r="J103"/>
  <c r="BK144"/>
  <c i="3" r="BK160"/>
  <c r="BK148"/>
  <c r="J129"/>
  <c i="2" r="BK108"/>
  <c i="3" r="J125"/>
  <c r="BK123"/>
  <c r="J98"/>
  <c i="2" r="J123"/>
  <c r="J139"/>
  <c i="3" r="BK169"/>
  <c i="2" r="BK99"/>
  <c i="4" r="BK88"/>
  <c i="2" r="BK105"/>
  <c r="J93"/>
  <c i="3" r="BK91"/>
  <c i="2" r="BK135"/>
  <c i="3" r="BK142"/>
  <c r="BK139"/>
  <c r="BK127"/>
  <c i="2" r="J121"/>
  <c r="J114"/>
  <c r="J97"/>
  <c i="4" r="J125"/>
  <c i="3" r="J93"/>
  <c i="4" r="BK128"/>
  <c i="2" r="BK127"/>
  <c r="J108"/>
  <c i="4" r="J119"/>
  <c i="3" r="J114"/>
  <c r="BK144"/>
  <c r="J169"/>
  <c i="2" r="BK103"/>
  <c i="4" r="J128"/>
  <c i="2" r="J130"/>
  <c r="BK119"/>
  <c i="3" r="BK93"/>
  <c r="J160"/>
  <c i="2" r="BK130"/>
  <c r="BK91"/>
  <c i="5" r="BK87"/>
  <c i="2" r="J105"/>
  <c i="4" r="J123"/>
  <c i="3" r="BK116"/>
  <c i="4" r="J102"/>
  <c i="3" r="BK98"/>
  <c r="BK108"/>
  <c i="2" r="BK114"/>
  <c i="3" r="J153"/>
  <c i="2" r="BK97"/>
  <c i="5" r="J92"/>
  <c i="2" r="J95"/>
  <c r="J87"/>
  <c r="J127"/>
  <c i="3" r="BK156"/>
  <c i="4" r="J110"/>
  <c i="3" r="J148"/>
  <c i="2" r="BK112"/>
  <c i="3" r="J145"/>
  <c r="J134"/>
  <c r="BK146"/>
  <c r="J102"/>
  <c i="2" r="J99"/>
  <c i="4" r="J114"/>
  <c i="3" r="J137"/>
  <c r="BK111"/>
  <c r="BK132"/>
  <c i="2" r="BK110"/>
  <c i="5" r="BK92"/>
  <c i="2" r="BK125"/>
  <c i="1" r="AS54"/>
  <c i="3" r="BK163"/>
  <c i="5" r="BK88"/>
  <c i="4" r="J106"/>
  <c i="2" r="BK141"/>
  <c i="3" r="BK100"/>
  <c i="2" r="J112"/>
  <c i="3" r="BK167"/>
  <c r="BK150"/>
  <c i="4" r="BK110"/>
  <c i="3" r="J106"/>
  <c r="BK135"/>
  <c i="2" r="J132"/>
  <c i="3" r="J121"/>
  <c r="J142"/>
  <c i="4" r="J97"/>
  <c i="3" r="J95"/>
  <c r="J156"/>
  <c i="5" r="J87"/>
  <c i="2" r="J117"/>
  <c i="3" r="J158"/>
  <c r="J150"/>
  <c r="J132"/>
  <c r="BK137"/>
  <c i="4" r="BK114"/>
  <c i="3" r="J168"/>
  <c i="2" l="1" r="R129"/>
  <c i="3" r="R97"/>
  <c r="T141"/>
  <c i="2" r="T129"/>
  <c i="3" r="BK97"/>
  <c r="J97"/>
  <c r="J62"/>
  <c r="R155"/>
  <c r="R154"/>
  <c r="P97"/>
  <c r="T131"/>
  <c i="4" r="BK87"/>
  <c r="J87"/>
  <c r="J61"/>
  <c r="T118"/>
  <c i="2" r="P86"/>
  <c i="3" r="R131"/>
  <c i="2" r="BK86"/>
  <c r="J86"/>
  <c r="J61"/>
  <c i="3" r="R120"/>
  <c i="4" r="BK118"/>
  <c r="J118"/>
  <c r="J64"/>
  <c i="2" r="R86"/>
  <c i="3" r="BK120"/>
  <c r="J120"/>
  <c r="J63"/>
  <c r="BK155"/>
  <c r="BK154"/>
  <c r="J154"/>
  <c r="J67"/>
  <c i="4" r="T87"/>
  <c i="2" r="T134"/>
  <c i="3" r="P120"/>
  <c i="4" r="P118"/>
  <c i="3" r="BK131"/>
  <c r="J131"/>
  <c r="J64"/>
  <c i="4" r="R118"/>
  <c i="3" r="R90"/>
  <c r="T155"/>
  <c r="T154"/>
  <c i="4" r="R101"/>
  <c i="2" r="BK129"/>
  <c r="J129"/>
  <c r="J62"/>
  <c i="3" r="P141"/>
  <c r="BK90"/>
  <c r="J90"/>
  <c r="J61"/>
  <c i="4" r="BK101"/>
  <c r="J101"/>
  <c r="J63"/>
  <c i="2" r="R134"/>
  <c i="3" r="P90"/>
  <c r="P155"/>
  <c r="P154"/>
  <c i="4" r="P101"/>
  <c i="5" r="BK85"/>
  <c r="J85"/>
  <c r="J61"/>
  <c i="2" r="T86"/>
  <c r="T85"/>
  <c r="T84"/>
  <c i="3" r="T97"/>
  <c r="R141"/>
  <c i="4" r="R87"/>
  <c r="R86"/>
  <c r="R85"/>
  <c i="2" r="BK134"/>
  <c r="J134"/>
  <c r="J63"/>
  <c i="3" r="T90"/>
  <c r="P131"/>
  <c i="4" r="P87"/>
  <c r="P86"/>
  <c r="P85"/>
  <c i="1" r="AU57"/>
  <c i="5" r="P85"/>
  <c r="P84"/>
  <c r="P83"/>
  <c i="1" r="AU58"/>
  <c i="2" r="P129"/>
  <c i="3" r="T120"/>
  <c i="5" r="R85"/>
  <c r="R84"/>
  <c r="R83"/>
  <c i="2" r="P134"/>
  <c i="3" r="BK141"/>
  <c r="J141"/>
  <c r="J65"/>
  <c i="4" r="T101"/>
  <c i="5" r="T85"/>
  <c r="T84"/>
  <c r="T83"/>
  <c i="2" r="J52"/>
  <c r="J81"/>
  <c r="BE97"/>
  <c r="BE119"/>
  <c r="BE144"/>
  <c i="3" r="BE91"/>
  <c r="BE127"/>
  <c r="BE139"/>
  <c i="4" r="F82"/>
  <c i="5" r="BE92"/>
  <c i="2" r="F80"/>
  <c r="BE132"/>
  <c i="3" r="BE121"/>
  <c r="BE158"/>
  <c r="BE163"/>
  <c i="4" r="F54"/>
  <c r="BE88"/>
  <c i="2" r="BE93"/>
  <c i="3" r="J82"/>
  <c r="BE93"/>
  <c r="BE106"/>
  <c r="BE134"/>
  <c r="BE148"/>
  <c i="5" r="F54"/>
  <c i="2" r="BK143"/>
  <c r="J143"/>
  <c r="J64"/>
  <c i="3" r="J55"/>
  <c r="BE100"/>
  <c i="4" r="BE106"/>
  <c i="2" r="BE89"/>
  <c r="BE121"/>
  <c r="BE135"/>
  <c i="3" r="BE111"/>
  <c r="BE150"/>
  <c r="BK152"/>
  <c r="J152"/>
  <c r="J66"/>
  <c i="4" r="BE110"/>
  <c r="BE125"/>
  <c i="5" r="E73"/>
  <c i="2" r="E74"/>
  <c r="BE112"/>
  <c r="BE117"/>
  <c i="4" r="E48"/>
  <c r="J79"/>
  <c i="5" r="BE87"/>
  <c i="2" r="BE91"/>
  <c r="BE105"/>
  <c i="3" r="E48"/>
  <c r="F84"/>
  <c r="BE153"/>
  <c i="5" r="J77"/>
  <c r="J80"/>
  <c r="BE86"/>
  <c r="BE90"/>
  <c i="2" r="BE114"/>
  <c r="BE125"/>
  <c i="3" r="BE125"/>
  <c r="BE137"/>
  <c r="BE156"/>
  <c r="BE168"/>
  <c i="4" r="BE123"/>
  <c i="2" r="BE99"/>
  <c r="BE103"/>
  <c r="BE127"/>
  <c i="3" r="BE102"/>
  <c r="BE108"/>
  <c r="BE129"/>
  <c i="4" r="J55"/>
  <c r="BE102"/>
  <c r="BE121"/>
  <c i="2" r="BE110"/>
  <c i="4" r="BE119"/>
  <c r="BE128"/>
  <c i="5" r="BE88"/>
  <c i="2" r="F55"/>
  <c r="BE123"/>
  <c r="BE139"/>
  <c r="BE141"/>
  <c i="3" r="BE144"/>
  <c r="BE165"/>
  <c i="4" r="BK127"/>
  <c r="J127"/>
  <c r="J65"/>
  <c i="2" r="BE87"/>
  <c i="3" r="BE114"/>
  <c r="BE123"/>
  <c r="BE145"/>
  <c r="BE167"/>
  <c r="BE169"/>
  <c i="4" r="BE97"/>
  <c i="2" r="BE130"/>
  <c i="3" r="F55"/>
  <c r="BE116"/>
  <c r="BE132"/>
  <c r="BE135"/>
  <c i="2" r="BE108"/>
  <c i="3" r="BE160"/>
  <c i="4" r="BE92"/>
  <c r="BK96"/>
  <c r="J96"/>
  <c r="J62"/>
  <c i="5" r="F55"/>
  <c i="3" r="BE95"/>
  <c r="BE142"/>
  <c i="4" r="BE114"/>
  <c i="2" r="BE95"/>
  <c i="3" r="BE98"/>
  <c r="BE146"/>
  <c i="5" r="BK89"/>
  <c r="J89"/>
  <c r="J62"/>
  <c r="BK91"/>
  <c r="J91"/>
  <c r="J63"/>
  <c r="F36"/>
  <c i="1" r="BC58"/>
  <c i="5" r="F34"/>
  <c i="1" r="BA58"/>
  <c i="2" r="F36"/>
  <c i="1" r="BC55"/>
  <c i="3" r="F34"/>
  <c i="1" r="BA56"/>
  <c i="3" r="J34"/>
  <c i="1" r="AW56"/>
  <c i="3" r="F37"/>
  <c i="1" r="BD56"/>
  <c i="2" r="F35"/>
  <c i="1" r="BB55"/>
  <c i="4" r="J34"/>
  <c i="1" r="AW57"/>
  <c i="2" r="F34"/>
  <c i="1" r="BA55"/>
  <c i="5" r="F37"/>
  <c i="1" r="BD58"/>
  <c i="5" r="F35"/>
  <c i="1" r="BB58"/>
  <c i="3" r="F35"/>
  <c i="1" r="BB56"/>
  <c i="2" r="J34"/>
  <c i="1" r="AW55"/>
  <c i="4" r="F35"/>
  <c i="1" r="BB57"/>
  <c i="5" r="J34"/>
  <c i="1" r="AW58"/>
  <c i="4" r="F36"/>
  <c i="1" r="BC57"/>
  <c i="3" r="F36"/>
  <c i="1" r="BC56"/>
  <c i="4" r="F34"/>
  <c i="1" r="BA57"/>
  <c i="2" r="F37"/>
  <c i="1" r="BD55"/>
  <c i="4" r="F37"/>
  <c i="1" r="BD57"/>
  <c i="4" l="1" r="T86"/>
  <c r="T85"/>
  <c i="2" r="P85"/>
  <c r="P84"/>
  <c i="1" r="AU55"/>
  <c i="3" r="T89"/>
  <c r="T88"/>
  <c r="R89"/>
  <c r="R88"/>
  <c i="2" r="R85"/>
  <c r="R84"/>
  <c i="3" r="P89"/>
  <c r="P88"/>
  <c i="1" r="AU56"/>
  <c i="2" r="BK85"/>
  <c r="BK84"/>
  <c r="J84"/>
  <c i="3" r="J155"/>
  <c r="J68"/>
  <c i="4" r="BK86"/>
  <c r="BK85"/>
  <c r="J85"/>
  <c i="3" r="BK89"/>
  <c r="BK88"/>
  <c r="J88"/>
  <c r="J59"/>
  <c i="5" r="BK84"/>
  <c r="J84"/>
  <c r="J60"/>
  <c i="4" r="J30"/>
  <c i="1" r="AG57"/>
  <c i="2" r="J30"/>
  <c i="1" r="AG55"/>
  <c r="BB54"/>
  <c r="AX54"/>
  <c r="BC54"/>
  <c r="W32"/>
  <c i="5" r="F33"/>
  <c i="1" r="AZ58"/>
  <c i="2" r="F33"/>
  <c i="1" r="AZ55"/>
  <c i="3" r="J33"/>
  <c i="1" r="AV56"/>
  <c r="AT56"/>
  <c i="5" r="J33"/>
  <c i="1" r="AV58"/>
  <c r="AT58"/>
  <c r="BD54"/>
  <c r="W33"/>
  <c i="3" r="F33"/>
  <c i="1" r="AZ56"/>
  <c i="4" r="J33"/>
  <c i="1" r="AV57"/>
  <c r="AT57"/>
  <c i="4" r="F33"/>
  <c i="1" r="AZ57"/>
  <c i="2" r="J33"/>
  <c i="1" r="AV55"/>
  <c r="AT55"/>
  <c r="BA54"/>
  <c r="W30"/>
  <c i="2" l="1" r="J39"/>
  <c i="4" r="J39"/>
  <c r="J59"/>
  <c i="3" r="J89"/>
  <c r="J60"/>
  <c i="4" r="J86"/>
  <c r="J60"/>
  <c i="2" r="J59"/>
  <c r="J85"/>
  <c r="J60"/>
  <c i="5" r="BK83"/>
  <c r="J83"/>
  <c r="J59"/>
  <c i="1" r="AN57"/>
  <c r="AN55"/>
  <c r="AU54"/>
  <c r="AZ54"/>
  <c r="W29"/>
  <c r="AW54"/>
  <c r="AK30"/>
  <c r="W31"/>
  <c r="AY54"/>
  <c i="3" r="J30"/>
  <c i="1" r="AG56"/>
  <c r="AN56"/>
  <c i="3" l="1" r="J39"/>
  <c i="1" r="AV54"/>
  <c r="AK29"/>
  <c i="5" r="J30"/>
  <c i="1" r="AG58"/>
  <c r="AN58"/>
  <c i="5" l="1" r="J39"/>
  <c i="1" r="AT54"/>
  <c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<sst xmlns="http://schemas.openxmlformats.org/spreadsheetml/2006/main">
  <si>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</si>
  <si>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</si>
  <si>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</si>
  <si>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</si>
  <si>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</si>
  <si>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{4af6b79b-a806-49dc-b3c0-4226a9b22acb}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</si>
  <si>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</si>
  <si>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</si>
  <si>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</si>
  <si>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</si>
  <si>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</si>
  <si>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</si>
  <si>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</si>
  <si>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</si>
  <si>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</si>
  <si>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21-0406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</si>
  <si>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</si>
  <si>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</si>
  <si>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Vodní nádrž „ Lesní rybník „na p.č. 622/11 a 622/21 v k.ú. Ždár u Kaplice</t>
  </si>
  <si>
    <t>KSO:</t>
  </si>
  <si>
    <t>833 11 21</t>
  </si>
  <si>
    <t>CC-CZ:</t>
  </si>
  <si>
    <t>Místo:</t>
  </si>
  <si>
    <t xml:space="preserve"> k.ú. Ždár u Kaplice</t>
  </si>
  <si>
    <t>Datum:</t>
  </si>
  <si>
    <t>8. 4. 2021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</si>
  <si>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</si>
  <si>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</si>
  <si>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</si>
  <si>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</si>
  <si>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</si>
  <si>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</si>
  <si>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</si>
  <si>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Martina Hřebeková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</si>
  <si>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</si>
  <si>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</si>
  <si>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</si>
  <si>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</si>
  <si>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</si>
  <si>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</si>
  <si>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</si>
  <si>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</si>
  <si>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</si>
  <si>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</si>
  <si>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</si>
  <si>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</si>
  <si>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</si>
  <si>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</si>
  <si>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</si>
  <si>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</si>
  <si>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</si>
  <si>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</si>
  <si>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</si>
  <si>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</si>
  <si>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</si>
  <si>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</si>
  <si>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</si>
  <si>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</si>
  <si>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</si>
  <si>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</si>
  <si>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</si>
  <si>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</si>
  <si>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</si>
  <si>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</si>
  <si>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</si>
  <si>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</si>
  <si>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</si>
  <si>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</si>
  <si>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</si>
  <si>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</si>
  <si>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</si>
  <si>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</si>
  <si>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</si>
  <si>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</si>
  <si>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</si>
  <si>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</si>
  <si>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</si>
  <si>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</si>
  <si>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Hráz</t>
  </si>
  <si>
    <t>STA</t>
  </si>
  <si>
    <t>1</t>
  </si>
  <si>
    <t>{5c82ee81-e871-453c-8259-c6d0f235a6ca}</t>
  </si>
  <si>
    <t>2</t>
  </si>
  <si>
    <t>SO 02</t>
  </si>
  <si>
    <t>Výpustné zařízení</t>
  </si>
  <si>
    <t>{7bcf44b0-dc3d-4394-b083-fb9af35d8e1f}</t>
  </si>
  <si>
    <t>SO 03</t>
  </si>
  <si>
    <t>Bezpečnostní přeliv</t>
  </si>
  <si>
    <t>{400175d7-e80e-4a29-8771-de959544b598}</t>
  </si>
  <si>
    <t>VON</t>
  </si>
  <si>
    <t>Vedlejší a ostatní náklady</t>
  </si>
  <si>
    <t>{fc372991-5044-4d7f-a8a6-ba3279518940}</t>
  </si>
  <si>
    <t>KRYCÍ LIST SOUPISU PRACÍ</t>
  </si>
  <si>
    <t>Objekt:</t>
  </si>
  <si>
    <t>SO 01 - Hráz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</si>
  <si>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</si>
  <si>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</si>
  <si>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</si>
  <si>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</si>
  <si>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</si>
  <si>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</si>
  <si>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</si>
  <si>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</si>
  <si>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</si>
  <si>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</si>
  <si>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</si>
  <si>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</si>
  <si>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</si>
  <si>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</si>
  <si>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</si>
  <si>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</si>
  <si>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</si>
  <si>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</si>
  <si>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</si>
  <si>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</si>
  <si>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</si>
  <si>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</si>
  <si>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</si>
  <si>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</si>
  <si>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</si>
  <si>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</si>
  <si>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</si>
  <si>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</si>
  <si>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111103212</t>
  </si>
  <si>
    <t>Kosení travin a vodních rostlin ve vegetačním období divokého porostu středně hustého</t>
  </si>
  <si>
    <t>ha</t>
  </si>
  <si>
    <t>CS ÚRS 2021 01</t>
  </si>
  <si>
    <t>4</t>
  </si>
  <si>
    <t>-2142995868</t>
  </si>
  <si>
    <t>VV</t>
  </si>
  <si>
    <t>100*50/10000"výkres číslo 1</t>
  </si>
  <si>
    <t>111211101</t>
  </si>
  <si>
    <t>Odstranění křovin a stromů s odstraněním kořenů ručně průměru kmene do 100 mm jakékoliv plochy v rovině nebo ve svahu o sklonu do 1:5</t>
  </si>
  <si>
    <t>m2</t>
  </si>
  <si>
    <t>-1568937555</t>
  </si>
  <si>
    <t>54"výkres číslo 1</t>
  </si>
  <si>
    <t>3</t>
  </si>
  <si>
    <t>112155311</t>
  </si>
  <si>
    <t>Štěpkování s naložením na dopravní prostředek a odvozem do 20 km keřového porostu středně hustého</t>
  </si>
  <si>
    <t>300327120</t>
  </si>
  <si>
    <t>121151123</t>
  </si>
  <si>
    <t>Sejmutí ornice strojně při souvislé ploše přes 500 m2, tl. vrstvy do 200 mm</t>
  </si>
  <si>
    <t>202705064</t>
  </si>
  <si>
    <t>40*70"výkres číslo 1</t>
  </si>
  <si>
    <t>5</t>
  </si>
  <si>
    <t>122251106</t>
  </si>
  <si>
    <t>Odkopávky a prokopávky nezapažené strojně v hornině třídy těžitelnosti I skupiny 3 přes 1 000 do 5 000 m3</t>
  </si>
  <si>
    <t>m3</t>
  </si>
  <si>
    <t>-146553380</t>
  </si>
  <si>
    <t>1376,2-280</t>
  </si>
  <si>
    <t>6</t>
  </si>
  <si>
    <t>122251404</t>
  </si>
  <si>
    <t>Vykopávky v zemnících na suchu strojně zapažených i nezapažených v hornině třídy těžitelnosti I skupiny 3 přes 100 do 500 m3</t>
  </si>
  <si>
    <t>1114173300</t>
  </si>
  <si>
    <t>307,5"výkres číslo 1 dovoz zeminy vhodné pro násyp hráze</t>
  </si>
  <si>
    <t>7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</si>
  <si>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</si>
  <si>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</si>
  <si>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1503642213</t>
  </si>
  <si>
    <t>1096,2"celkový objem výkopu</t>
  </si>
  <si>
    <t>Součet</t>
  </si>
  <si>
    <t>8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</si>
  <si>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</si>
  <si>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</si>
  <si>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575328756</t>
  </si>
  <si>
    <t>41*(2+8)*0,5*1,5"výkres číslo 1</t>
  </si>
  <si>
    <t>9</t>
  </si>
  <si>
    <t>171201201</t>
  </si>
  <si>
    <t>Uložení sypaniny na skládky nebo meziskládky bez hutnění s upravením uložené sypaniny do předepsaného tvaru</t>
  </si>
  <si>
    <t>-871236406</t>
  </si>
  <si>
    <t>10</t>
  </si>
  <si>
    <t>181006114</t>
  </si>
  <si>
    <t>Rozprostření zemin schopných zúrodnění v rovině a ve sklonu do 1:5, tloušťka vrstvy přes 0,20 do 0,30 m</t>
  </si>
  <si>
    <t>1325769682</t>
  </si>
  <si>
    <t>1096,2/0,3</t>
  </si>
  <si>
    <t>11</t>
  </si>
  <si>
    <t>181301112</t>
  </si>
  <si>
    <t>Rozprostření a urovnání ornice v rovině nebo ve svahu sklonu do 1:5 strojně při souvislé ploše přes 500 m2, tl. vrstvy do 200 mm</t>
  </si>
  <si>
    <t>-1388069663</t>
  </si>
  <si>
    <t>41*2+80*2*4"výkres číslo 1</t>
  </si>
  <si>
    <t>12</t>
  </si>
  <si>
    <t>181411122</t>
  </si>
  <si>
    <t>Založení trávníku na půdě předem připravené plochy do 1000 m2 výsevem včetně utažení lučního na svahu přes 1:5 do 1:2</t>
  </si>
  <si>
    <t>-1236486645</t>
  </si>
  <si>
    <t>41*(3,5+1)"výkres číslo 2</t>
  </si>
  <si>
    <t>13</t>
  </si>
  <si>
    <t>M</t>
  </si>
  <si>
    <t>00572474</t>
  </si>
  <si>
    <t>osivo směs travní krajinná-svahová</t>
  </si>
  <si>
    <t>kg</t>
  </si>
  <si>
    <t>-1810604754</t>
  </si>
  <si>
    <t>41*(3,5+1)"výkres číslo 1</t>
  </si>
  <si>
    <t>184,5*0,025 'Přepočtené koeficientem množství</t>
  </si>
  <si>
    <t>14</t>
  </si>
  <si>
    <t>181411121</t>
  </si>
  <si>
    <t>Založení trávníku na půdě předem připravené plochy do 1000 m2 výsevem včetně utažení lučního v rovině nebo na svahu do 1:5</t>
  </si>
  <si>
    <t>863592790</t>
  </si>
  <si>
    <t>00572472</t>
  </si>
  <si>
    <t>osivo směs travní krajinná-rovinná</t>
  </si>
  <si>
    <t>1050088387</t>
  </si>
  <si>
    <t>722*0,025 'Přepočtené koeficientem množství</t>
  </si>
  <si>
    <t>16</t>
  </si>
  <si>
    <t>181951111</t>
  </si>
  <si>
    <t>Úprava pláně vyrovnáním výškových rozdílů strojně v hornině třídy těžitelnosti I, skupiny 1 až 3 bez zhutnění</t>
  </si>
  <si>
    <t>-905253100</t>
  </si>
  <si>
    <t>80*2*4"výkres číslo 1</t>
  </si>
  <si>
    <t>17</t>
  </si>
  <si>
    <t>182151111</t>
  </si>
  <si>
    <t>Svahování trvalých svahů do projektovaných profilů strojně s potřebným přemístěním výkopku při svahování v zářezech v hornině třídy těžitelnosti I, skupiny 1 až 3</t>
  </si>
  <si>
    <t>1157586664</t>
  </si>
  <si>
    <t>1902,3+500"výkres číslo 1</t>
  </si>
  <si>
    <t>18</t>
  </si>
  <si>
    <t>182201101</t>
  </si>
  <si>
    <t>Svahování trvalých svahů do projektovaných profilů strojně s potřebným přemístěním výkopku při svahování násypů v jakékoliv hornině</t>
  </si>
  <si>
    <t>-705359051</t>
  </si>
  <si>
    <t>41*(3,5+2+3,5)"výkres číslo 1</t>
  </si>
  <si>
    <t>19</t>
  </si>
  <si>
    <t>182351123</t>
  </si>
  <si>
    <t>Rozprostření a urovnání ornice ve svahu sklonu přes 1:5 strojně při souvislé ploše přes 100 do 500 m2, tl. vrstvy do 200 mm</t>
  </si>
  <si>
    <t>1142827898</t>
  </si>
  <si>
    <t>Zakládání</t>
  </si>
  <si>
    <t>20</t>
  </si>
  <si>
    <t>211531111</t>
  </si>
  <si>
    <t>Výplň kamenivem do rýh odvodňovacích žeber nebo trativodů bez zhutnění, s úpravou povrchu výplně kamenivem hrubým drceným frakce 16 až 63 mm</t>
  </si>
  <si>
    <t>265633209</t>
  </si>
  <si>
    <t>1,8*1*42"výkres číslo 1</t>
  </si>
  <si>
    <t>212751106</t>
  </si>
  <si>
    <t>Trativody z drenážních a melioračních trubek pro meliorace, dočasné nebo odlehčovací drenáže se zřízením štěrkového lože pod trubky a s jejich obsypem v otevřeném výkopu trubka flexibilní PVC-U SN 4 celoperforovaná 360° DN 160</t>
  </si>
  <si>
    <t>m</t>
  </si>
  <si>
    <t>-402949119</t>
  </si>
  <si>
    <t>45"výkres číslo 1</t>
  </si>
  <si>
    <t>Vodorovné konstrukce</t>
  </si>
  <si>
    <t>22</t>
  </si>
  <si>
    <t>457572214</t>
  </si>
  <si>
    <t>Filtrační vrstvy jakékoliv tloušťky a sklonu z hrubého těženého kameniva se zhutněním do 10 pojezdů/m3, frakce od 16-63 do 32-63 mm</t>
  </si>
  <si>
    <t>-676545364</t>
  </si>
  <si>
    <t>41*2,8*0,2"výkres číslo 1</t>
  </si>
  <si>
    <t>41*(1,2+1,2+0,8+0,9+0,9)*0,1"výkres číslo 1</t>
  </si>
  <si>
    <t>23</t>
  </si>
  <si>
    <t>463212111</t>
  </si>
  <si>
    <t>Rovnanina z lomového kamene upraveného, tříděného jakékoliv tloušťky rovnaniny s vyklínováním spár a dutin úlomky kamene</t>
  </si>
  <si>
    <t>-2023720871</t>
  </si>
  <si>
    <t>41*(3,2*0,25+1*0,5)"výkres číslo 1</t>
  </si>
  <si>
    <t>24</t>
  </si>
  <si>
    <t>463212191</t>
  </si>
  <si>
    <t>Rovnanina z lomového kamene upraveného, tříděného Příplatek k cenám za vypracování líce</t>
  </si>
  <si>
    <t>-676353833</t>
  </si>
  <si>
    <t>41*(3,2+0,6)"výkres číslo 1</t>
  </si>
  <si>
    <t>998</t>
  </si>
  <si>
    <t>Přesun hmot</t>
  </si>
  <si>
    <t>25</t>
  </si>
  <si>
    <t>998331011</t>
  </si>
  <si>
    <t>Přesun hmot pro nádrže dopravní vzdálenost do 500 m</t>
  </si>
  <si>
    <t>t</t>
  </si>
  <si>
    <t>522247516</t>
  </si>
  <si>
    <t>SO 02 - Výpustné zařízení</t>
  </si>
  <si>
    <t xml:space="preserve">    3 - Svislé a kompletní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</si>
  <si>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</si>
  <si>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</si>
  <si>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</si>
  <si>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767 - Konstrukce zámečnické</t>
  </si>
  <si>
    <t>132251101</t>
  </si>
  <si>
    <t>Hloubení nezapažených rýh šířky do 800 mm strojně s urovnáním dna do předepsaného profilu a spádu v hornině třídy těžitelnosti I skupiny 3 do 20 m3</t>
  </si>
  <si>
    <t>-1714906986</t>
  </si>
  <si>
    <t>8*0,6*0,8+1,2*0,5*0,8"výkres číslo 2</t>
  </si>
  <si>
    <t>133251101</t>
  </si>
  <si>
    <t>Hloubení nezapažených šachet strojně v hornině třídy těžitelnosti I skupiny 3 do 20 m3</t>
  </si>
  <si>
    <t>-1778160984</t>
  </si>
  <si>
    <t>2,5*2,6*0,8+0,7*0,8*0,8+(1+2)*0,5*1*0,3"výkres číslo 2</t>
  </si>
  <si>
    <t>-1361127687</t>
  </si>
  <si>
    <t>4,32+6,098"položky dílu 1</t>
  </si>
  <si>
    <t>Svislé a kompletní konstrukce</t>
  </si>
  <si>
    <t>320101112</t>
  </si>
  <si>
    <t>Osazení betonových a železobetonových prefabrikátů hmotnosti jednotlivě přes 1 000 do 5 000 kg</t>
  </si>
  <si>
    <t>-1427938609</t>
  </si>
  <si>
    <t>0,75*0,75*1,8"výkres číslo 3</t>
  </si>
  <si>
    <t>SPCM3201.1</t>
  </si>
  <si>
    <t>železobetonový prefabrikováný požerák, otevřený dvoudlužový rozměr 75 x 75cm celková délka 1800mm + uložení /Prefa Hubenov/, kotva nebo závit. pouzdra pro lávku 2x</t>
  </si>
  <si>
    <t>kus</t>
  </si>
  <si>
    <t>-1219868585</t>
  </si>
  <si>
    <t>1"výkres číslo 3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</si>
  <si>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</si>
  <si>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</si>
  <si>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790766959</t>
  </si>
  <si>
    <t>1,5*1,5*1</t>
  </si>
  <si>
    <t>1,2*0,5*0,8</t>
  </si>
  <si>
    <t>Součet"výkres číslo 2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</si>
  <si>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</si>
  <si>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</si>
  <si>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908941060</t>
  </si>
  <si>
    <t>2,5*2,6*0,2"výkres číslo 2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</si>
  <si>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</si>
  <si>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</si>
  <si>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1494166769</t>
  </si>
  <si>
    <t>1,5*4*1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</si>
  <si>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</si>
  <si>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</si>
  <si>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-1457372947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</si>
  <si>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</si>
  <si>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</si>
  <si>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1255796831</t>
  </si>
  <si>
    <t>2,5*2,6*2*4,44*1,25*0,001"výkres číslo 2</t>
  </si>
  <si>
    <t>350501501</t>
  </si>
  <si>
    <t>Pačokování betonových konstrukcí jílovým mlékem</t>
  </si>
  <si>
    <t>-1400304017</t>
  </si>
  <si>
    <t>1,5*4*1+(2,5+2,6)*0,2+2,5*2,6</t>
  </si>
  <si>
    <t>0,75*4*1,8</t>
  </si>
  <si>
    <t>451541111</t>
  </si>
  <si>
    <t>Lože pod potrubí, stoky a drobné objekty v otevřeném výkopu ze štěrkodrtě 0-63 mm</t>
  </si>
  <si>
    <t>1099487434</t>
  </si>
  <si>
    <t>8*0,6*0,1"výkres číslo 2</t>
  </si>
  <si>
    <t>452312161</t>
  </si>
  <si>
    <t>Podkladní a zajišťovací konstrukce z betonu prostého v otevřeném výkopu sedlové lože pod potrubí z betonu tř. C 25/30</t>
  </si>
  <si>
    <t>1487419789</t>
  </si>
  <si>
    <t>8*0,6*0,2"výkres číslo 2</t>
  </si>
  <si>
    <t>462511270</t>
  </si>
  <si>
    <t>Zához z lomového kamene neupraveného záhozového bez proštěrkování z terénu, hmotnosti jednotlivých kamenů do 200 kg</t>
  </si>
  <si>
    <t>1478292522</t>
  </si>
  <si>
    <t>10*0,3"výkres číslo 1</t>
  </si>
  <si>
    <t>-1297692459</t>
  </si>
  <si>
    <t>(1+2)*0,5*1*0,3"výkres číslo 2</t>
  </si>
  <si>
    <t>1725084294</t>
  </si>
  <si>
    <t>(1+2)*0,5*1"výkres číslo 2</t>
  </si>
  <si>
    <t>Trubní vedení</t>
  </si>
  <si>
    <t>871370410</t>
  </si>
  <si>
    <t>Montáž kanalizačního potrubí z plastů z polypropylenu PP korugovaného nebo žebrovaného SN 10 DN 300</t>
  </si>
  <si>
    <t>1469148343</t>
  </si>
  <si>
    <t>8"výkres číslo 2</t>
  </si>
  <si>
    <t>28617046</t>
  </si>
  <si>
    <t>trubka kanalizační PP korugovaná DN 300x6000mm SN10</t>
  </si>
  <si>
    <t>-1897648948</t>
  </si>
  <si>
    <t>880101501</t>
  </si>
  <si>
    <t>Napojení potrubí DN 300 na požerák</t>
  </si>
  <si>
    <t>-1161036590</t>
  </si>
  <si>
    <t>2"výkres číslo 2</t>
  </si>
  <si>
    <t>899623171</t>
  </si>
  <si>
    <t>Obetonování potrubí nebo zdiva stok betonem prostým v otevřeném výkopu, beton tř. C 25/30</t>
  </si>
  <si>
    <t>1585032811</t>
  </si>
  <si>
    <t>8*(0,6*0,5-pi*0,15*0,15)"výkres číslo 2</t>
  </si>
  <si>
    <t>899643111</t>
  </si>
  <si>
    <t>Bednění pro obetonování potrubí v otevřeném výkopu</t>
  </si>
  <si>
    <t>2071094088</t>
  </si>
  <si>
    <t>8*0,65*2"výkres číslo 2</t>
  </si>
  <si>
    <t>Ostatní konstrukce a práce, bourání</t>
  </si>
  <si>
    <t>934956124</t>
  </si>
  <si>
    <t>Přepadová a ochranná zařízení nádrží dřevěná hradítka (dluže požeráku) š.150 mm, bez nátěru, s potřebným kováním z dubového dřeva, tl. 50 mm</t>
  </si>
  <si>
    <t>1322605113</t>
  </si>
  <si>
    <t>0,45*1,5"výkres číslo 2</t>
  </si>
  <si>
    <t>953961114</t>
  </si>
  <si>
    <t>Kotvy chemické s vyvrtáním otvoru do betonu, železobetonu nebo tvrdého kamene tmel, velikost M 16, hloubka 125 mm</t>
  </si>
  <si>
    <t>-437674633</t>
  </si>
  <si>
    <t>953965131</t>
  </si>
  <si>
    <t>Kotvy chemické s vyvrtáním otvoru kotevní šrouby pro chemické kotvy, velikost M 16, délka 190 mm</t>
  </si>
  <si>
    <t>1078136236</t>
  </si>
  <si>
    <t>31111008</t>
  </si>
  <si>
    <t>matice přesná šestihranná Pz DIN 934-8 M16</t>
  </si>
  <si>
    <t>100 kus</t>
  </si>
  <si>
    <t>1917233978</t>
  </si>
  <si>
    <t>4*0,01 'Přepočtené koeficientem množství</t>
  </si>
  <si>
    <t>26</t>
  </si>
  <si>
    <t>31120008</t>
  </si>
  <si>
    <t>podložka DIN 125-A ZB D 16mm</t>
  </si>
  <si>
    <t>1121488065</t>
  </si>
  <si>
    <t>27</t>
  </si>
  <si>
    <t>31121014</t>
  </si>
  <si>
    <t>podložka pružná s čtvercovým průřezem DIN 7980 BZ D 16mm</t>
  </si>
  <si>
    <t>-1169072607</t>
  </si>
  <si>
    <t>28</t>
  </si>
  <si>
    <t>-488183513</t>
  </si>
  <si>
    <t>PSV</t>
  </si>
  <si>
    <t>Práce a dodávky PSV</t>
  </si>
  <si>
    <t>767</t>
  </si>
  <si>
    <t>Konstrukce zámečnické</t>
  </si>
  <si>
    <t>29</t>
  </si>
  <si>
    <t>767101502</t>
  </si>
  <si>
    <t>Dodávka a montáž ocelového uzamykatelného poklopu požeráku s rámem, včetně nátěru</t>
  </si>
  <si>
    <t>-715050124</t>
  </si>
  <si>
    <t>1"výkres číslo 2</t>
  </si>
  <si>
    <t>30</t>
  </si>
  <si>
    <t>767101503</t>
  </si>
  <si>
    <t>Výroba a montáž ocelové nosné konstrukce lávky a zábradlí, povrchová úprava žárovým zinkováním</t>
  </si>
  <si>
    <t>559488090</t>
  </si>
  <si>
    <t>207+39</t>
  </si>
  <si>
    <t>31</t>
  </si>
  <si>
    <t>13010822</t>
  </si>
  <si>
    <t>ocel profilová UPN 160 jakost 11 375</t>
  </si>
  <si>
    <t>32</t>
  </si>
  <si>
    <t>459543591</t>
  </si>
  <si>
    <t>P</t>
  </si>
  <si>
    <t>Poznámka k položce:_x000d_
Hmotnost: 18,80 kg/m</t>
  </si>
  <si>
    <t>(3,5*2+1*4)*18,8*0,001</t>
  </si>
  <si>
    <t>14011026</t>
  </si>
  <si>
    <t>trubka ocelová bezešvá hladká jakost 11 353 51x3,2mm</t>
  </si>
  <si>
    <t>1986186228</t>
  </si>
  <si>
    <t>3,5*2+1,4*4</t>
  </si>
  <si>
    <t>33</t>
  </si>
  <si>
    <t>767590110</t>
  </si>
  <si>
    <t>Montáž podlahových konstrukcí podlahových roštů, podlah připevněných svařováním</t>
  </si>
  <si>
    <t>-645467835</t>
  </si>
  <si>
    <t>120+20</t>
  </si>
  <si>
    <t>34</t>
  </si>
  <si>
    <t>55347036</t>
  </si>
  <si>
    <t>rošt podlahový lisovaný žárově zinkovaný velikost 40/3mm 1000x1000mm</t>
  </si>
  <si>
    <t>-624228417</t>
  </si>
  <si>
    <t>35</t>
  </si>
  <si>
    <t>55347031</t>
  </si>
  <si>
    <t>rošt podlahový lisovaný žárově zinkovaný velikost 40/3mm 500x1000mm</t>
  </si>
  <si>
    <t>-496390872</t>
  </si>
  <si>
    <t>36</t>
  </si>
  <si>
    <t>998767101</t>
  </si>
  <si>
    <t>Přesun hmot pro zámečnické konstrukce stanovený z hmotnosti přesunovaného materiálu vodorovná dopravní vzdálenost do 50 m v objektech výšky do 6 m</t>
  </si>
  <si>
    <t>410806140</t>
  </si>
  <si>
    <t>SO 03 - Bezpečnostní přeliv</t>
  </si>
  <si>
    <t>-920548274</t>
  </si>
  <si>
    <t>(5,5*2+1,4*2)*0,3*1</t>
  </si>
  <si>
    <t>5,5*0,3*1*2</t>
  </si>
  <si>
    <t>Součet"výkres číslo 4</t>
  </si>
  <si>
    <t>-1305275263</t>
  </si>
  <si>
    <t>271572211</t>
  </si>
  <si>
    <t>Podsyp pod základové konstrukce se zhutněním a urovnáním povrchu ze štěrkopísku netříděného</t>
  </si>
  <si>
    <t>-338398957</t>
  </si>
  <si>
    <t>(5,5*2+1,4*2)*0,3*0,1</t>
  </si>
  <si>
    <t>5,5*0,3*0,1*2</t>
  </si>
  <si>
    <t>257888418</t>
  </si>
  <si>
    <t>-365550218</t>
  </si>
  <si>
    <t>(5,5+2+4,9+1,4)*2*0,4</t>
  </si>
  <si>
    <t>(5,5+0,3)*2*0,4*2</t>
  </si>
  <si>
    <t>-1797674161</t>
  </si>
  <si>
    <t>256217010</t>
  </si>
  <si>
    <t>(5,5+2+4,9+1,4)*2*1</t>
  </si>
  <si>
    <t>(5,5+0,3)*2*1*2</t>
  </si>
  <si>
    <t>451571112</t>
  </si>
  <si>
    <t>Lože pod dlažby ze štěrkopísků, tl. vrstvy přes 100 do 150 mm</t>
  </si>
  <si>
    <t>1684806838</t>
  </si>
  <si>
    <t>4,9*1,4+3*5,5"výkres číslo 4</t>
  </si>
  <si>
    <t>-1369371077</t>
  </si>
  <si>
    <t>1,5*1*0,5*5,5"výkres číslo 4</t>
  </si>
  <si>
    <t>465513227</t>
  </si>
  <si>
    <t>Dlažba z lomového kamene lomařsky upraveného na cementovou maltu, s vyspárováním cementovou maltou, tl. kamene 250 mm</t>
  </si>
  <si>
    <t>-1465193531</t>
  </si>
  <si>
    <t>467510111</t>
  </si>
  <si>
    <t>Balvanitý skluz z lomového kamene hmotnosti kamene jednotlivě přes 300 do 3000 kg s proštěrkováním tl. vrstvy 700 až 1200 mm</t>
  </si>
  <si>
    <t>824110768</t>
  </si>
  <si>
    <t>14,5*5,5*0,5"výkres číslo 4</t>
  </si>
  <si>
    <t>277540645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</si>
  <si>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</si>
  <si>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</si>
  <si>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</si>
  <si>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</si>
  <si>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</si>
  <si>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</si>
  <si>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</si>
  <si>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</si>
  <si>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</si>
  <si>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</si>
  <si>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</si>
  <si>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</si>
  <si>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</si>
  <si>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-2014192839</t>
  </si>
  <si>
    <t>012303001</t>
  </si>
  <si>
    <t>Geodetické práce po výstavbě - geometrický plán</t>
  </si>
  <si>
    <t>-1793936895</t>
  </si>
  <si>
    <t>013254001</t>
  </si>
  <si>
    <t>Dokumentace skutečného provedení stavby prováděna dle vyhlášky č.499/2006 sb. příloha č.7- 3x tištěné paré, 1x elektronicky na CD</t>
  </si>
  <si>
    <t>187141400</t>
  </si>
  <si>
    <t>VRN3</t>
  </si>
  <si>
    <t>Zařízení staveniště</t>
  </si>
  <si>
    <t>030001000</t>
  </si>
  <si>
    <t>-458356341</t>
  </si>
  <si>
    <t>VRN7</t>
  </si>
  <si>
    <t>Provozní vlivy</t>
  </si>
  <si>
    <t>072002001</t>
  </si>
  <si>
    <t>Silniční provoz - dopravně-inženýrské opatření, dočasné dopravní značení, čištění mechanizace před vjezdem na komunkaci, čištění komunikací, zajištění přístupu a obslužnosti (návrh, vyřízení, realizace)</t>
  </si>
  <si>
    <t>-1135765059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</si>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</sst>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20</v>
      </c>
      <c r="AK7" s="31" t="s">
        <v>21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22</v>
      </c>
      <c r="K8" s="26" t="s">
        <v>23</v>
      </c>
      <c r="AK8" s="31" t="s">
        <v>24</v>
      </c>
      <c r="AN8" s="32" t="s">
        <v>25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26</v>
      </c>
      <c r="AK10" s="31" t="s">
        <v>27</v>
      </c>
      <c r="AN10" s="26" t="s">
        <v>3</v>
      </c>
      <c r="AR10" s="21"/>
      <c r="BE10" s="30"/>
      <c r="BS10" s="18" t="s">
        <v>7</v>
      </c>
    </row>
    <row r="11" s="1" customFormat="1" ht="18.48" customHeight="1">
      <c r="B11" s="21"/>
      <c r="E11" s="26" t="s">
        <v>28</v>
      </c>
      <c r="AK11" s="31" t="s">
        <v>29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30</v>
      </c>
      <c r="AK13" s="31" t="s">
        <v>27</v>
      </c>
      <c r="AN13" s="33" t="s">
        <v>31</v>
      </c>
      <c r="AR13" s="21"/>
      <c r="BE13" s="30"/>
      <c r="BS13" s="18" t="s">
        <v>7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N14" s="33" t="s">
        <v>31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32</v>
      </c>
      <c r="AK16" s="31" t="s">
        <v>27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33</v>
      </c>
      <c r="AK17" s="31" t="s">
        <v>29</v>
      </c>
      <c r="AN17" s="26" t="s">
        <v>3</v>
      </c>
      <c r="AR17" s="21"/>
      <c r="BE17" s="30"/>
      <c r="BS17" s="18" t="s">
        <v>34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35</v>
      </c>
      <c r="AK19" s="31" t="s">
        <v>27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28</v>
      </c>
      <c r="AK20" s="31" t="s">
        <v>29</v>
      </c>
      <c r="AN20" s="26" t="s">
        <v>3</v>
      </c>
      <c r="AR20" s="21"/>
      <c r="BE20" s="30"/>
      <c r="BS20" s="18" t="s">
        <v>4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47.25" customHeight="1">
      <c r="B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42</v>
      </c>
      <c r="E29" s="3"/>
      <c r="F29" s="31" t="s">
        <v>43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44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45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46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47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21-0406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Vodní nádrž „ Lesní rybník „na p.č. 622/11 a 622/21 v k.ú. Ždár u Kaplice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22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 xml:space="preserve"> k.ú. Ždár u Kaplice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24</v>
      </c>
      <c r="AJ47" s="37"/>
      <c r="AK47" s="37"/>
      <c r="AL47" s="37"/>
      <c r="AM47" s="63" t="str">
        <f>IF(AN8= "","",AN8)</f>
        <v>8. 4. 2021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15" customHeight="1">
      <c r="A49" s="37"/>
      <c r="B49" s="38"/>
      <c r="C49" s="31" t="s">
        <v>26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32</v>
      </c>
      <c r="AJ49" s="37"/>
      <c r="AK49" s="37"/>
      <c r="AL49" s="37"/>
      <c r="AM49" s="64" t="str">
        <f>IF(E17="","",E17)</f>
        <v>Ing. Martina Hřebeková</v>
      </c>
      <c r="AN49" s="4"/>
      <c r="AO49" s="4"/>
      <c r="AP49" s="4"/>
      <c r="AQ49" s="37"/>
      <c r="AR49" s="38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15" customHeight="1">
      <c r="A50" s="37"/>
      <c r="B50" s="38"/>
      <c r="C50" s="31" t="s">
        <v>30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35</v>
      </c>
      <c r="AJ50" s="37"/>
      <c r="AK50" s="37"/>
      <c r="AL50" s="37"/>
      <c r="AM50" s="64" t="str">
        <f>IF(E20="","",E20)</f>
        <v xml:space="preserve"> 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53</v>
      </c>
      <c r="D52" s="74"/>
      <c r="E52" s="74"/>
      <c r="F52" s="74"/>
      <c r="G52" s="74"/>
      <c r="H52" s="75"/>
      <c r="I52" s="76" t="s">
        <v>54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55</v>
      </c>
      <c r="AH52" s="74"/>
      <c r="AI52" s="74"/>
      <c r="AJ52" s="74"/>
      <c r="AK52" s="74"/>
      <c r="AL52" s="74"/>
      <c r="AM52" s="74"/>
      <c r="AN52" s="76" t="s">
        <v>56</v>
      </c>
      <c r="AO52" s="74"/>
      <c r="AP52" s="74"/>
      <c r="AQ52" s="78" t="s">
        <v>57</v>
      </c>
      <c r="AR52" s="38"/>
      <c r="AS52" s="79" t="s">
        <v>58</v>
      </c>
      <c r="AT52" s="80" t="s">
        <v>59</v>
      </c>
      <c r="AU52" s="80" t="s">
        <v>60</v>
      </c>
      <c r="AV52" s="80" t="s">
        <v>61</v>
      </c>
      <c r="AW52" s="80" t="s">
        <v>62</v>
      </c>
      <c r="AX52" s="80" t="s">
        <v>63</v>
      </c>
      <c r="AY52" s="80" t="s">
        <v>64</v>
      </c>
      <c r="AZ52" s="80" t="s">
        <v>65</v>
      </c>
      <c r="BA52" s="80" t="s">
        <v>66</v>
      </c>
      <c r="BB52" s="80" t="s">
        <v>67</v>
      </c>
      <c r="BC52" s="80" t="s">
        <v>68</v>
      </c>
      <c r="BD52" s="81" t="s">
        <v>69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70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ROUND(SUM(AG55:AG58),2)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ROUND(SUM(AS55:AS58),2)</f>
        <v>0</v>
      </c>
      <c r="AT54" s="92">
        <f>ROUND(SUM(AV54:AW54),2)</f>
        <v>0</v>
      </c>
      <c r="AU54" s="93">
        <f>ROUND(SUM(AU55:AU58),5)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ROUND(SUM(AZ55:AZ58),2)</f>
        <v>0</v>
      </c>
      <c r="BA54" s="92">
        <f>ROUND(SUM(BA55:BA58),2)</f>
        <v>0</v>
      </c>
      <c r="BB54" s="92">
        <f>ROUND(SUM(BB55:BB58),2)</f>
        <v>0</v>
      </c>
      <c r="BC54" s="92">
        <f>ROUND(SUM(BC55:BC58),2)</f>
        <v>0</v>
      </c>
      <c r="BD54" s="94">
        <f>ROUND(SUM(BD55:BD58),2)</f>
        <v>0</v>
      </c>
      <c r="BE54" s="6"/>
      <c r="BS54" s="95" t="s">
        <v>71</v>
      </c>
      <c r="BT54" s="95" t="s">
        <v>72</v>
      </c>
      <c r="BU54" s="96" t="s">
        <v>73</v>
      </c>
      <c r="BV54" s="95" t="s">
        <v>74</v>
      </c>
      <c r="BW54" s="95" t="s">
        <v>5</v>
      </c>
      <c r="BX54" s="95" t="s">
        <v>75</v>
      </c>
      <c r="CL54" s="95" t="s">
        <v>20</v>
      </c>
    </row>
    <row r="55" s="7" customFormat="1" ht="16.5" customHeight="1">
      <c r="A55" s="97" t="s">
        <v>76</v>
      </c>
      <c r="B55" s="98"/>
      <c r="C55" s="99"/>
      <c r="D55" s="100" t="s">
        <v>77</v>
      </c>
      <c r="E55" s="100"/>
      <c r="F55" s="100"/>
      <c r="G55" s="100"/>
      <c r="H55" s="100"/>
      <c r="I55" s="101"/>
      <c r="J55" s="100" t="s">
        <v>78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2">
        <f>'SO 01 - Hráz'!J30</f>
        <v>0</v>
      </c>
      <c r="AH55" s="101"/>
      <c r="AI55" s="101"/>
      <c r="AJ55" s="101"/>
      <c r="AK55" s="101"/>
      <c r="AL55" s="101"/>
      <c r="AM55" s="101"/>
      <c r="AN55" s="102">
        <f>SUM(AG55,AT55)</f>
        <v>0</v>
      </c>
      <c r="AO55" s="101"/>
      <c r="AP55" s="101"/>
      <c r="AQ55" s="103" t="s">
        <v>79</v>
      </c>
      <c r="AR55" s="98"/>
      <c r="AS55" s="104">
        <v>0</v>
      </c>
      <c r="AT55" s="105">
        <f>ROUND(SUM(AV55:AW55),2)</f>
        <v>0</v>
      </c>
      <c r="AU55" s="106">
        <f>'SO 01 - Hráz'!P84</f>
        <v>0</v>
      </c>
      <c r="AV55" s="105">
        <f>'SO 01 - Hráz'!J33</f>
        <v>0</v>
      </c>
      <c r="AW55" s="105">
        <f>'SO 01 - Hráz'!J34</f>
        <v>0</v>
      </c>
      <c r="AX55" s="105">
        <f>'SO 01 - Hráz'!J35</f>
        <v>0</v>
      </c>
      <c r="AY55" s="105">
        <f>'SO 01 - Hráz'!J36</f>
        <v>0</v>
      </c>
      <c r="AZ55" s="105">
        <f>'SO 01 - Hráz'!F33</f>
        <v>0</v>
      </c>
      <c r="BA55" s="105">
        <f>'SO 01 - Hráz'!F34</f>
        <v>0</v>
      </c>
      <c r="BB55" s="105">
        <f>'SO 01 - Hráz'!F35</f>
        <v>0</v>
      </c>
      <c r="BC55" s="105">
        <f>'SO 01 - Hráz'!F36</f>
        <v>0</v>
      </c>
      <c r="BD55" s="107">
        <f>'SO 01 - Hráz'!F37</f>
        <v>0</v>
      </c>
      <c r="BE55" s="7"/>
      <c r="BT55" s="108" t="s">
        <v>80</v>
      </c>
      <c r="BV55" s="108" t="s">
        <v>74</v>
      </c>
      <c r="BW55" s="108" t="s">
        <v>81</v>
      </c>
      <c r="BX55" s="108" t="s">
        <v>5</v>
      </c>
      <c r="CL55" s="108" t="s">
        <v>20</v>
      </c>
      <c r="CM55" s="108" t="s">
        <v>82</v>
      </c>
    </row>
    <row r="56" s="7" customFormat="1" ht="16.5" customHeight="1">
      <c r="A56" s="97" t="s">
        <v>76</v>
      </c>
      <c r="B56" s="98"/>
      <c r="C56" s="99"/>
      <c r="D56" s="100" t="s">
        <v>83</v>
      </c>
      <c r="E56" s="100"/>
      <c r="F56" s="100"/>
      <c r="G56" s="100"/>
      <c r="H56" s="100"/>
      <c r="I56" s="101"/>
      <c r="J56" s="100" t="s">
        <v>84</v>
      </c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2">
        <f>'SO 02 - Výpustné zařízení'!J30</f>
        <v>0</v>
      </c>
      <c r="AH56" s="101"/>
      <c r="AI56" s="101"/>
      <c r="AJ56" s="101"/>
      <c r="AK56" s="101"/>
      <c r="AL56" s="101"/>
      <c r="AM56" s="101"/>
      <c r="AN56" s="102">
        <f>SUM(AG56,AT56)</f>
        <v>0</v>
      </c>
      <c r="AO56" s="101"/>
      <c r="AP56" s="101"/>
      <c r="AQ56" s="103" t="s">
        <v>79</v>
      </c>
      <c r="AR56" s="98"/>
      <c r="AS56" s="104">
        <v>0</v>
      </c>
      <c r="AT56" s="105">
        <f>ROUND(SUM(AV56:AW56),2)</f>
        <v>0</v>
      </c>
      <c r="AU56" s="106">
        <f>'SO 02 - Výpustné zařízení'!P88</f>
        <v>0</v>
      </c>
      <c r="AV56" s="105">
        <f>'SO 02 - Výpustné zařízení'!J33</f>
        <v>0</v>
      </c>
      <c r="AW56" s="105">
        <f>'SO 02 - Výpustné zařízení'!J34</f>
        <v>0</v>
      </c>
      <c r="AX56" s="105">
        <f>'SO 02 - Výpustné zařízení'!J35</f>
        <v>0</v>
      </c>
      <c r="AY56" s="105">
        <f>'SO 02 - Výpustné zařízení'!J36</f>
        <v>0</v>
      </c>
      <c r="AZ56" s="105">
        <f>'SO 02 - Výpustné zařízení'!F33</f>
        <v>0</v>
      </c>
      <c r="BA56" s="105">
        <f>'SO 02 - Výpustné zařízení'!F34</f>
        <v>0</v>
      </c>
      <c r="BB56" s="105">
        <f>'SO 02 - Výpustné zařízení'!F35</f>
        <v>0</v>
      </c>
      <c r="BC56" s="105">
        <f>'SO 02 - Výpustné zařízení'!F36</f>
        <v>0</v>
      </c>
      <c r="BD56" s="107">
        <f>'SO 02 - Výpustné zařízení'!F37</f>
        <v>0</v>
      </c>
      <c r="BE56" s="7"/>
      <c r="BT56" s="108" t="s">
        <v>80</v>
      </c>
      <c r="BV56" s="108" t="s">
        <v>74</v>
      </c>
      <c r="BW56" s="108" t="s">
        <v>85</v>
      </c>
      <c r="BX56" s="108" t="s">
        <v>5</v>
      </c>
      <c r="CL56" s="108" t="s">
        <v>20</v>
      </c>
      <c r="CM56" s="108" t="s">
        <v>82</v>
      </c>
    </row>
    <row r="57" s="7" customFormat="1" ht="16.5" customHeight="1">
      <c r="A57" s="97" t="s">
        <v>76</v>
      </c>
      <c r="B57" s="98"/>
      <c r="C57" s="99"/>
      <c r="D57" s="100" t="s">
        <v>86</v>
      </c>
      <c r="E57" s="100"/>
      <c r="F57" s="100"/>
      <c r="G57" s="100"/>
      <c r="H57" s="100"/>
      <c r="I57" s="101"/>
      <c r="J57" s="100" t="s">
        <v>87</v>
      </c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2">
        <f>'SO 03 - Bezpečnostní přeliv'!J30</f>
        <v>0</v>
      </c>
      <c r="AH57" s="101"/>
      <c r="AI57" s="101"/>
      <c r="AJ57" s="101"/>
      <c r="AK57" s="101"/>
      <c r="AL57" s="101"/>
      <c r="AM57" s="101"/>
      <c r="AN57" s="102">
        <f>SUM(AG57,AT57)</f>
        <v>0</v>
      </c>
      <c r="AO57" s="101"/>
      <c r="AP57" s="101"/>
      <c r="AQ57" s="103" t="s">
        <v>79</v>
      </c>
      <c r="AR57" s="98"/>
      <c r="AS57" s="104">
        <v>0</v>
      </c>
      <c r="AT57" s="105">
        <f>ROUND(SUM(AV57:AW57),2)</f>
        <v>0</v>
      </c>
      <c r="AU57" s="106">
        <f>'SO 03 - Bezpečnostní přeliv'!P85</f>
        <v>0</v>
      </c>
      <c r="AV57" s="105">
        <f>'SO 03 - Bezpečnostní přeliv'!J33</f>
        <v>0</v>
      </c>
      <c r="AW57" s="105">
        <f>'SO 03 - Bezpečnostní přeliv'!J34</f>
        <v>0</v>
      </c>
      <c r="AX57" s="105">
        <f>'SO 03 - Bezpečnostní přeliv'!J35</f>
        <v>0</v>
      </c>
      <c r="AY57" s="105">
        <f>'SO 03 - Bezpečnostní přeliv'!J36</f>
        <v>0</v>
      </c>
      <c r="AZ57" s="105">
        <f>'SO 03 - Bezpečnostní přeliv'!F33</f>
        <v>0</v>
      </c>
      <c r="BA57" s="105">
        <f>'SO 03 - Bezpečnostní přeliv'!F34</f>
        <v>0</v>
      </c>
      <c r="BB57" s="105">
        <f>'SO 03 - Bezpečnostní přeliv'!F35</f>
        <v>0</v>
      </c>
      <c r="BC57" s="105">
        <f>'SO 03 - Bezpečnostní přeliv'!F36</f>
        <v>0</v>
      </c>
      <c r="BD57" s="107">
        <f>'SO 03 - Bezpečnostní přeliv'!F37</f>
        <v>0</v>
      </c>
      <c r="BE57" s="7"/>
      <c r="BT57" s="108" t="s">
        <v>80</v>
      </c>
      <c r="BV57" s="108" t="s">
        <v>74</v>
      </c>
      <c r="BW57" s="108" t="s">
        <v>88</v>
      </c>
      <c r="BX57" s="108" t="s">
        <v>5</v>
      </c>
      <c r="CL57" s="108" t="s">
        <v>20</v>
      </c>
      <c r="CM57" s="108" t="s">
        <v>82</v>
      </c>
    </row>
    <row r="58" s="7" customFormat="1" ht="16.5" customHeight="1">
      <c r="A58" s="97" t="s">
        <v>76</v>
      </c>
      <c r="B58" s="98"/>
      <c r="C58" s="99"/>
      <c r="D58" s="100" t="s">
        <v>89</v>
      </c>
      <c r="E58" s="100"/>
      <c r="F58" s="100"/>
      <c r="G58" s="100"/>
      <c r="H58" s="100"/>
      <c r="I58" s="101"/>
      <c r="J58" s="100" t="s">
        <v>90</v>
      </c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2">
        <f>'VON - Vedlejší a ostatní ...'!J30</f>
        <v>0</v>
      </c>
      <c r="AH58" s="101"/>
      <c r="AI58" s="101"/>
      <c r="AJ58" s="101"/>
      <c r="AK58" s="101"/>
      <c r="AL58" s="101"/>
      <c r="AM58" s="101"/>
      <c r="AN58" s="102">
        <f>SUM(AG58,AT58)</f>
        <v>0</v>
      </c>
      <c r="AO58" s="101"/>
      <c r="AP58" s="101"/>
      <c r="AQ58" s="103" t="s">
        <v>89</v>
      </c>
      <c r="AR58" s="98"/>
      <c r="AS58" s="109">
        <v>0</v>
      </c>
      <c r="AT58" s="110">
        <f>ROUND(SUM(AV58:AW58),2)</f>
        <v>0</v>
      </c>
      <c r="AU58" s="111">
        <f>'VON - Vedlejší a ostatní ...'!P83</f>
        <v>0</v>
      </c>
      <c r="AV58" s="110">
        <f>'VON - Vedlejší a ostatní ...'!J33</f>
        <v>0</v>
      </c>
      <c r="AW58" s="110">
        <f>'VON - Vedlejší a ostatní ...'!J34</f>
        <v>0</v>
      </c>
      <c r="AX58" s="110">
        <f>'VON - Vedlejší a ostatní ...'!J35</f>
        <v>0</v>
      </c>
      <c r="AY58" s="110">
        <f>'VON - Vedlejší a ostatní ...'!J36</f>
        <v>0</v>
      </c>
      <c r="AZ58" s="110">
        <f>'VON - Vedlejší a ostatní ...'!F33</f>
        <v>0</v>
      </c>
      <c r="BA58" s="110">
        <f>'VON - Vedlejší a ostatní ...'!F34</f>
        <v>0</v>
      </c>
      <c r="BB58" s="110">
        <f>'VON - Vedlejší a ostatní ...'!F35</f>
        <v>0</v>
      </c>
      <c r="BC58" s="110">
        <f>'VON - Vedlejší a ostatní ...'!F36</f>
        <v>0</v>
      </c>
      <c r="BD58" s="112">
        <f>'VON - Vedlejší a ostatní ...'!F37</f>
        <v>0</v>
      </c>
      <c r="BE58" s="7"/>
      <c r="BT58" s="108" t="s">
        <v>80</v>
      </c>
      <c r="BV58" s="108" t="s">
        <v>74</v>
      </c>
      <c r="BW58" s="108" t="s">
        <v>91</v>
      </c>
      <c r="BX58" s="108" t="s">
        <v>5</v>
      </c>
      <c r="CL58" s="108" t="s">
        <v>20</v>
      </c>
      <c r="CM58" s="108" t="s">
        <v>82</v>
      </c>
    </row>
    <row r="59" s="2" customFormat="1" ht="30" customHeight="1">
      <c r="A59" s="37"/>
      <c r="B59" s="38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8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38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Hráz'!C2" display="/"/>
    <hyperlink ref="A56" location="'SO 02 - Výpustné zařízení'!C2" display="/"/>
    <hyperlink ref="A57" location="'SO 03 - Bezpečnostní přeliv'!C2" display="/"/>
    <hyperlink ref="A5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92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26.25" customHeight="1">
      <c r="B7" s="21"/>
      <c r="E7" s="114" t="str">
        <f>'Rekapitulace stavby'!K6</f>
        <v>Vodní nádrž „ Lesní rybník „na p.č. 622/11 a 622/21 v k.ú. Ždár u Kaplice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93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94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20</v>
      </c>
      <c r="G11" s="37"/>
      <c r="H11" s="37"/>
      <c r="I11" s="31" t="s">
        <v>21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22</v>
      </c>
      <c r="E12" s="37"/>
      <c r="F12" s="26" t="s">
        <v>23</v>
      </c>
      <c r="G12" s="37"/>
      <c r="H12" s="37"/>
      <c r="I12" s="31" t="s">
        <v>24</v>
      </c>
      <c r="J12" s="63" t="str">
        <f>'Rekapitulace stavby'!AN8</f>
        <v>8. 4. 2021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26</v>
      </c>
      <c r="E14" s="37"/>
      <c r="F14" s="37"/>
      <c r="G14" s="37"/>
      <c r="H14" s="37"/>
      <c r="I14" s="31" t="s">
        <v>27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29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27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27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33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35</v>
      </c>
      <c r="E23" s="37"/>
      <c r="F23" s="37"/>
      <c r="G23" s="37"/>
      <c r="H23" s="37"/>
      <c r="I23" s="31" t="s">
        <v>27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16"/>
      <c r="B27" s="117"/>
      <c r="C27" s="116"/>
      <c r="D27" s="116"/>
      <c r="E27" s="35" t="s">
        <v>95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38</v>
      </c>
      <c r="E30" s="37"/>
      <c r="F30" s="37"/>
      <c r="G30" s="37"/>
      <c r="H30" s="37"/>
      <c r="I30" s="37"/>
      <c r="J30" s="89">
        <f>ROUND(J84,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42" t="s">
        <v>39</v>
      </c>
      <c r="J32" s="42" t="s">
        <v>41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42</v>
      </c>
      <c r="E33" s="31" t="s">
        <v>43</v>
      </c>
      <c r="F33" s="121">
        <f>ROUND((SUM(BE84:BE144)),  2)</f>
        <v>0</v>
      </c>
      <c r="G33" s="37"/>
      <c r="H33" s="37"/>
      <c r="I33" s="122">
        <v>0.20999999999999999</v>
      </c>
      <c r="J33" s="121">
        <f>ROUND(((SUM(BE84:BE144))*I33),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1">
        <f>ROUND((SUM(BF84:BF144)),  2)</f>
        <v>0</v>
      </c>
      <c r="G34" s="37"/>
      <c r="H34" s="37"/>
      <c r="I34" s="122">
        <v>0.14999999999999999</v>
      </c>
      <c r="J34" s="121">
        <f>ROUND(((SUM(BF84:BF144))*I34),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1">
        <f>ROUND((SUM(BG84:BG144)),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1">
        <f>ROUND((SUM(BH84:BH144)),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1">
        <f>ROUND((SUM(BI84:BI144)),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48</v>
      </c>
      <c r="E39" s="75"/>
      <c r="F39" s="75"/>
      <c r="G39" s="125" t="s">
        <v>49</v>
      </c>
      <c r="H39" s="126" t="s">
        <v>50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7"/>
      <c r="D48" s="37"/>
      <c r="E48" s="114" t="str">
        <f>E7</f>
        <v>Vodní nádrž „ Lesní rybník „na p.č. 622/11 a 622/21 v k.ú. Ždár u Kaplice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SO 01 - Hráz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7"/>
      <c r="E52" s="37"/>
      <c r="F52" s="26" t="str">
        <f>F12</f>
        <v xml:space="preserve"> k.ú. Ždár u Kaplice</v>
      </c>
      <c r="G52" s="37"/>
      <c r="H52" s="37"/>
      <c r="I52" s="31" t="s">
        <v>24</v>
      </c>
      <c r="J52" s="63" t="str">
        <f>IF(J12="","",J12)</f>
        <v>8. 4. 2021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7"/>
      <c r="E54" s="37"/>
      <c r="F54" s="26" t="str">
        <f>E15</f>
        <v xml:space="preserve"> </v>
      </c>
      <c r="G54" s="37"/>
      <c r="H54" s="37"/>
      <c r="I54" s="31" t="s">
        <v>32</v>
      </c>
      <c r="J54" s="35" t="str">
        <f>E21</f>
        <v>Ing. Martina Hřebeková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35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70</v>
      </c>
      <c r="D59" s="37"/>
      <c r="E59" s="37"/>
      <c r="F59" s="37"/>
      <c r="G59" s="37"/>
      <c r="H59" s="37"/>
      <c r="I59" s="37"/>
      <c r="J59" s="89">
        <f>J84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100</v>
      </c>
      <c r="E60" s="134"/>
      <c r="F60" s="134"/>
      <c r="G60" s="134"/>
      <c r="H60" s="134"/>
      <c r="I60" s="134"/>
      <c r="J60" s="135">
        <f>J85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101</v>
      </c>
      <c r="E61" s="138"/>
      <c r="F61" s="138"/>
      <c r="G61" s="138"/>
      <c r="H61" s="138"/>
      <c r="I61" s="138"/>
      <c r="J61" s="139">
        <f>J86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102</v>
      </c>
      <c r="E62" s="138"/>
      <c r="F62" s="138"/>
      <c r="G62" s="138"/>
      <c r="H62" s="138"/>
      <c r="I62" s="138"/>
      <c r="J62" s="139">
        <f>J129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103</v>
      </c>
      <c r="E63" s="138"/>
      <c r="F63" s="138"/>
      <c r="G63" s="138"/>
      <c r="H63" s="138"/>
      <c r="I63" s="138"/>
      <c r="J63" s="139">
        <f>J134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6"/>
      <c r="C64" s="10"/>
      <c r="D64" s="137" t="s">
        <v>104</v>
      </c>
      <c r="E64" s="138"/>
      <c r="F64" s="138"/>
      <c r="G64" s="138"/>
      <c r="H64" s="138"/>
      <c r="I64" s="138"/>
      <c r="J64" s="139">
        <f>J143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7"/>
      <c r="D65" s="37"/>
      <c r="E65" s="37"/>
      <c r="F65" s="37"/>
      <c r="G65" s="37"/>
      <c r="H65" s="37"/>
      <c r="I65" s="37"/>
      <c r="J65" s="37"/>
      <c r="K65" s="37"/>
      <c r="L65" s="115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115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56"/>
      <c r="C70" s="57"/>
      <c r="D70" s="57"/>
      <c r="E70" s="57"/>
      <c r="F70" s="57"/>
      <c r="G70" s="57"/>
      <c r="H70" s="57"/>
      <c r="I70" s="57"/>
      <c r="J70" s="57"/>
      <c r="K70" s="5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105</v>
      </c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7"/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17</v>
      </c>
      <c r="D73" s="37"/>
      <c r="E73" s="37"/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6.25" customHeight="1">
      <c r="A74" s="37"/>
      <c r="B74" s="38"/>
      <c r="C74" s="37"/>
      <c r="D74" s="37"/>
      <c r="E74" s="114" t="str">
        <f>E7</f>
        <v>Vodní nádrž „ Lesní rybník „na p.č. 622/11 a 622/21 v k.ú. Ždár u Kaplice</v>
      </c>
      <c r="F74" s="31"/>
      <c r="G74" s="31"/>
      <c r="H74" s="31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93</v>
      </c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7"/>
      <c r="D76" s="37"/>
      <c r="E76" s="61" t="str">
        <f>E9</f>
        <v>SO 01 - Hráz</v>
      </c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22</v>
      </c>
      <c r="D78" s="37"/>
      <c r="E78" s="37"/>
      <c r="F78" s="26" t="str">
        <f>F12</f>
        <v xml:space="preserve"> k.ú. Ždár u Kaplice</v>
      </c>
      <c r="G78" s="37"/>
      <c r="H78" s="37"/>
      <c r="I78" s="31" t="s">
        <v>24</v>
      </c>
      <c r="J78" s="63" t="str">
        <f>IF(J12="","",J12)</f>
        <v>8. 4. 2021</v>
      </c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7"/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25.65" customHeight="1">
      <c r="A80" s="37"/>
      <c r="B80" s="38"/>
      <c r="C80" s="31" t="s">
        <v>26</v>
      </c>
      <c r="D80" s="37"/>
      <c r="E80" s="37"/>
      <c r="F80" s="26" t="str">
        <f>E15</f>
        <v xml:space="preserve"> </v>
      </c>
      <c r="G80" s="37"/>
      <c r="H80" s="37"/>
      <c r="I80" s="31" t="s">
        <v>32</v>
      </c>
      <c r="J80" s="35" t="str">
        <f>E21</f>
        <v>Ing. Martina Hřebeková</v>
      </c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7"/>
      <c r="E81" s="37"/>
      <c r="F81" s="26" t="str">
        <f>IF(E18="","",E18)</f>
        <v>Vyplň údaj</v>
      </c>
      <c r="G81" s="37"/>
      <c r="H81" s="37"/>
      <c r="I81" s="31" t="s">
        <v>35</v>
      </c>
      <c r="J81" s="35" t="str">
        <f>E24</f>
        <v xml:space="preserve"> </v>
      </c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7"/>
      <c r="D82" s="37"/>
      <c r="E82" s="37"/>
      <c r="F82" s="37"/>
      <c r="G82" s="37"/>
      <c r="H82" s="37"/>
      <c r="I82" s="37"/>
      <c r="J82" s="37"/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40"/>
      <c r="B83" s="141"/>
      <c r="C83" s="142" t="s">
        <v>106</v>
      </c>
      <c r="D83" s="143" t="s">
        <v>57</v>
      </c>
      <c r="E83" s="143" t="s">
        <v>53</v>
      </c>
      <c r="F83" s="143" t="s">
        <v>54</v>
      </c>
      <c r="G83" s="143" t="s">
        <v>107</v>
      </c>
      <c r="H83" s="143" t="s">
        <v>108</v>
      </c>
      <c r="I83" s="143" t="s">
        <v>109</v>
      </c>
      <c r="J83" s="143" t="s">
        <v>98</v>
      </c>
      <c r="K83" s="144" t="s">
        <v>110</v>
      </c>
      <c r="L83" s="145"/>
      <c r="M83" s="79" t="s">
        <v>3</v>
      </c>
      <c r="N83" s="80" t="s">
        <v>42</v>
      </c>
      <c r="O83" s="80" t="s">
        <v>111</v>
      </c>
      <c r="P83" s="80" t="s">
        <v>112</v>
      </c>
      <c r="Q83" s="80" t="s">
        <v>113</v>
      </c>
      <c r="R83" s="80" t="s">
        <v>114</v>
      </c>
      <c r="S83" s="80" t="s">
        <v>115</v>
      </c>
      <c r="T83" s="81" t="s">
        <v>116</v>
      </c>
      <c r="U83" s="140"/>
      <c r="V83" s="140"/>
      <c r="W83" s="140"/>
      <c r="X83" s="140"/>
      <c r="Y83" s="140"/>
      <c r="Z83" s="140"/>
      <c r="AA83" s="140"/>
      <c r="AB83" s="140"/>
      <c r="AC83" s="140"/>
      <c r="AD83" s="140"/>
      <c r="AE83" s="140"/>
    </row>
    <row r="84" s="2" customFormat="1" ht="22.8" customHeight="1">
      <c r="A84" s="37"/>
      <c r="B84" s="38"/>
      <c r="C84" s="86" t="s">
        <v>117</v>
      </c>
      <c r="D84" s="37"/>
      <c r="E84" s="37"/>
      <c r="F84" s="37"/>
      <c r="G84" s="37"/>
      <c r="H84" s="37"/>
      <c r="I84" s="37"/>
      <c r="J84" s="146">
        <f>BK84</f>
        <v>0</v>
      </c>
      <c r="K84" s="37"/>
      <c r="L84" s="38"/>
      <c r="M84" s="82"/>
      <c r="N84" s="67"/>
      <c r="O84" s="83"/>
      <c r="P84" s="147">
        <f>P85</f>
        <v>0</v>
      </c>
      <c r="Q84" s="83"/>
      <c r="R84" s="147">
        <f>R85</f>
        <v>210.106053</v>
      </c>
      <c r="S84" s="83"/>
      <c r="T84" s="14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8" t="s">
        <v>71</v>
      </c>
      <c r="AU84" s="18" t="s">
        <v>99</v>
      </c>
      <c r="BK84" s="149">
        <f>BK85</f>
        <v>0</v>
      </c>
    </row>
    <row r="85" s="12" customFormat="1" ht="25.92" customHeight="1">
      <c r="A85" s="12"/>
      <c r="B85" s="150"/>
      <c r="C85" s="12"/>
      <c r="D85" s="151" t="s">
        <v>71</v>
      </c>
      <c r="E85" s="152" t="s">
        <v>118</v>
      </c>
      <c r="F85" s="152" t="s">
        <v>119</v>
      </c>
      <c r="G85" s="12"/>
      <c r="H85" s="12"/>
      <c r="I85" s="153"/>
      <c r="J85" s="154">
        <f>BK85</f>
        <v>0</v>
      </c>
      <c r="K85" s="12"/>
      <c r="L85" s="150"/>
      <c r="M85" s="155"/>
      <c r="N85" s="156"/>
      <c r="O85" s="156"/>
      <c r="P85" s="157">
        <f>P86+P129+P134+P143</f>
        <v>0</v>
      </c>
      <c r="Q85" s="156"/>
      <c r="R85" s="157">
        <f>R86+R129+R134+R143</f>
        <v>210.106053</v>
      </c>
      <c r="S85" s="156"/>
      <c r="T85" s="158">
        <f>T86+T129+T134+T143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1" t="s">
        <v>80</v>
      </c>
      <c r="AT85" s="159" t="s">
        <v>71</v>
      </c>
      <c r="AU85" s="159" t="s">
        <v>72</v>
      </c>
      <c r="AY85" s="151" t="s">
        <v>120</v>
      </c>
      <c r="BK85" s="160">
        <f>BK86+BK129+BK134+BK143</f>
        <v>0</v>
      </c>
    </row>
    <row r="86" s="12" customFormat="1" ht="22.8" customHeight="1">
      <c r="A86" s="12"/>
      <c r="B86" s="150"/>
      <c r="C86" s="12"/>
      <c r="D86" s="151" t="s">
        <v>71</v>
      </c>
      <c r="E86" s="161" t="s">
        <v>80</v>
      </c>
      <c r="F86" s="161" t="s">
        <v>121</v>
      </c>
      <c r="G86" s="12"/>
      <c r="H86" s="12"/>
      <c r="I86" s="153"/>
      <c r="J86" s="162">
        <f>BK86</f>
        <v>0</v>
      </c>
      <c r="K86" s="12"/>
      <c r="L86" s="150"/>
      <c r="M86" s="155"/>
      <c r="N86" s="156"/>
      <c r="O86" s="156"/>
      <c r="P86" s="157">
        <f>SUM(P87:P128)</f>
        <v>0</v>
      </c>
      <c r="Q86" s="156"/>
      <c r="R86" s="157">
        <f>SUM(R87:R128)</f>
        <v>0.022663000000000003</v>
      </c>
      <c r="S86" s="156"/>
      <c r="T86" s="158">
        <f>SUM(T87:T128)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1" t="s">
        <v>80</v>
      </c>
      <c r="AT86" s="159" t="s">
        <v>71</v>
      </c>
      <c r="AU86" s="159" t="s">
        <v>80</v>
      </c>
      <c r="AY86" s="151" t="s">
        <v>120</v>
      </c>
      <c r="BK86" s="160">
        <f>SUM(BK87:BK128)</f>
        <v>0</v>
      </c>
    </row>
    <row r="87" s="2" customFormat="1">
      <c r="A87" s="37"/>
      <c r="B87" s="163"/>
      <c r="C87" s="164" t="s">
        <v>80</v>
      </c>
      <c r="D87" s="164" t="s">
        <v>122</v>
      </c>
      <c r="E87" s="165" t="s">
        <v>123</v>
      </c>
      <c r="F87" s="166" t="s">
        <v>124</v>
      </c>
      <c r="G87" s="167" t="s">
        <v>125</v>
      </c>
      <c r="H87" s="168">
        <v>0.5</v>
      </c>
      <c r="I87" s="169"/>
      <c r="J87" s="170">
        <f>ROUND(I87*H87,2)</f>
        <v>0</v>
      </c>
      <c r="K87" s="166" t="s">
        <v>126</v>
      </c>
      <c r="L87" s="38"/>
      <c r="M87" s="171" t="s">
        <v>3</v>
      </c>
      <c r="N87" s="172" t="s">
        <v>43</v>
      </c>
      <c r="O87" s="71"/>
      <c r="P87" s="173">
        <f>O87*H87</f>
        <v>0</v>
      </c>
      <c r="Q87" s="173">
        <v>0</v>
      </c>
      <c r="R87" s="173">
        <f>Q87*H87</f>
        <v>0</v>
      </c>
      <c r="S87" s="173">
        <v>0</v>
      </c>
      <c r="T87" s="17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75" t="s">
        <v>127</v>
      </c>
      <c r="AT87" s="175" t="s">
        <v>122</v>
      </c>
      <c r="AU87" s="175" t="s">
        <v>82</v>
      </c>
      <c r="AY87" s="18" t="s">
        <v>120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8" t="s">
        <v>80</v>
      </c>
      <c r="BK87" s="176">
        <f>ROUND(I87*H87,2)</f>
        <v>0</v>
      </c>
      <c r="BL87" s="18" t="s">
        <v>127</v>
      </c>
      <c r="BM87" s="175" t="s">
        <v>128</v>
      </c>
    </row>
    <row r="88" s="13" customFormat="1">
      <c r="A88" s="13"/>
      <c r="B88" s="177"/>
      <c r="C88" s="13"/>
      <c r="D88" s="178" t="s">
        <v>129</v>
      </c>
      <c r="E88" s="179" t="s">
        <v>3</v>
      </c>
      <c r="F88" s="180" t="s">
        <v>130</v>
      </c>
      <c r="G88" s="13"/>
      <c r="H88" s="181">
        <v>0.5</v>
      </c>
      <c r="I88" s="182"/>
      <c r="J88" s="13"/>
      <c r="K88" s="13"/>
      <c r="L88" s="177"/>
      <c r="M88" s="183"/>
      <c r="N88" s="184"/>
      <c r="O88" s="184"/>
      <c r="P88" s="184"/>
      <c r="Q88" s="184"/>
      <c r="R88" s="184"/>
      <c r="S88" s="184"/>
      <c r="T88" s="18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179" t="s">
        <v>129</v>
      </c>
      <c r="AU88" s="179" t="s">
        <v>82</v>
      </c>
      <c r="AV88" s="13" t="s">
        <v>82</v>
      </c>
      <c r="AW88" s="13" t="s">
        <v>34</v>
      </c>
      <c r="AX88" s="13" t="s">
        <v>80</v>
      </c>
      <c r="AY88" s="179" t="s">
        <v>120</v>
      </c>
    </row>
    <row r="89" s="2" customFormat="1" ht="44.25" customHeight="1">
      <c r="A89" s="37"/>
      <c r="B89" s="163"/>
      <c r="C89" s="164" t="s">
        <v>82</v>
      </c>
      <c r="D89" s="164" t="s">
        <v>122</v>
      </c>
      <c r="E89" s="165" t="s">
        <v>131</v>
      </c>
      <c r="F89" s="166" t="s">
        <v>132</v>
      </c>
      <c r="G89" s="167" t="s">
        <v>133</v>
      </c>
      <c r="H89" s="168">
        <v>54</v>
      </c>
      <c r="I89" s="169"/>
      <c r="J89" s="170">
        <f>ROUND(I89*H89,2)</f>
        <v>0</v>
      </c>
      <c r="K89" s="166" t="s">
        <v>126</v>
      </c>
      <c r="L89" s="38"/>
      <c r="M89" s="171" t="s">
        <v>3</v>
      </c>
      <c r="N89" s="172" t="s">
        <v>43</v>
      </c>
      <c r="O89" s="71"/>
      <c r="P89" s="173">
        <f>O89*H89</f>
        <v>0</v>
      </c>
      <c r="Q89" s="173">
        <v>0</v>
      </c>
      <c r="R89" s="173">
        <f>Q89*H89</f>
        <v>0</v>
      </c>
      <c r="S89" s="173">
        <v>0</v>
      </c>
      <c r="T89" s="17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75" t="s">
        <v>127</v>
      </c>
      <c r="AT89" s="175" t="s">
        <v>122</v>
      </c>
      <c r="AU89" s="175" t="s">
        <v>82</v>
      </c>
      <c r="AY89" s="18" t="s">
        <v>120</v>
      </c>
      <c r="BE89" s="176">
        <f>IF(N89="základní",J89,0)</f>
        <v>0</v>
      </c>
      <c r="BF89" s="176">
        <f>IF(N89="snížená",J89,0)</f>
        <v>0</v>
      </c>
      <c r="BG89" s="176">
        <f>IF(N89="zákl. přenesená",J89,0)</f>
        <v>0</v>
      </c>
      <c r="BH89" s="176">
        <f>IF(N89="sníž. přenesená",J89,0)</f>
        <v>0</v>
      </c>
      <c r="BI89" s="176">
        <f>IF(N89="nulová",J89,0)</f>
        <v>0</v>
      </c>
      <c r="BJ89" s="18" t="s">
        <v>80</v>
      </c>
      <c r="BK89" s="176">
        <f>ROUND(I89*H89,2)</f>
        <v>0</v>
      </c>
      <c r="BL89" s="18" t="s">
        <v>127</v>
      </c>
      <c r="BM89" s="175" t="s">
        <v>134</v>
      </c>
    </row>
    <row r="90" s="13" customFormat="1">
      <c r="A90" s="13"/>
      <c r="B90" s="177"/>
      <c r="C90" s="13"/>
      <c r="D90" s="178" t="s">
        <v>129</v>
      </c>
      <c r="E90" s="179" t="s">
        <v>3</v>
      </c>
      <c r="F90" s="180" t="s">
        <v>135</v>
      </c>
      <c r="G90" s="13"/>
      <c r="H90" s="181">
        <v>54</v>
      </c>
      <c r="I90" s="182"/>
      <c r="J90" s="13"/>
      <c r="K90" s="13"/>
      <c r="L90" s="177"/>
      <c r="M90" s="183"/>
      <c r="N90" s="184"/>
      <c r="O90" s="184"/>
      <c r="P90" s="184"/>
      <c r="Q90" s="184"/>
      <c r="R90" s="184"/>
      <c r="S90" s="184"/>
      <c r="T90" s="18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179" t="s">
        <v>129</v>
      </c>
      <c r="AU90" s="179" t="s">
        <v>82</v>
      </c>
      <c r="AV90" s="13" t="s">
        <v>82</v>
      </c>
      <c r="AW90" s="13" t="s">
        <v>34</v>
      </c>
      <c r="AX90" s="13" t="s">
        <v>80</v>
      </c>
      <c r="AY90" s="179" t="s">
        <v>120</v>
      </c>
    </row>
    <row r="91" s="2" customFormat="1" ht="33" customHeight="1">
      <c r="A91" s="37"/>
      <c r="B91" s="163"/>
      <c r="C91" s="164" t="s">
        <v>136</v>
      </c>
      <c r="D91" s="164" t="s">
        <v>122</v>
      </c>
      <c r="E91" s="165" t="s">
        <v>137</v>
      </c>
      <c r="F91" s="166" t="s">
        <v>138</v>
      </c>
      <c r="G91" s="167" t="s">
        <v>133</v>
      </c>
      <c r="H91" s="168">
        <v>54</v>
      </c>
      <c r="I91" s="169"/>
      <c r="J91" s="170">
        <f>ROUND(I91*H91,2)</f>
        <v>0</v>
      </c>
      <c r="K91" s="166" t="s">
        <v>126</v>
      </c>
      <c r="L91" s="38"/>
      <c r="M91" s="171" t="s">
        <v>3</v>
      </c>
      <c r="N91" s="172" t="s">
        <v>43</v>
      </c>
      <c r="O91" s="71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75" t="s">
        <v>127</v>
      </c>
      <c r="AT91" s="175" t="s">
        <v>122</v>
      </c>
      <c r="AU91" s="175" t="s">
        <v>82</v>
      </c>
      <c r="AY91" s="18" t="s">
        <v>120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8" t="s">
        <v>80</v>
      </c>
      <c r="BK91" s="176">
        <f>ROUND(I91*H91,2)</f>
        <v>0</v>
      </c>
      <c r="BL91" s="18" t="s">
        <v>127</v>
      </c>
      <c r="BM91" s="175" t="s">
        <v>139</v>
      </c>
    </row>
    <row r="92" s="13" customFormat="1">
      <c r="A92" s="13"/>
      <c r="B92" s="177"/>
      <c r="C92" s="13"/>
      <c r="D92" s="178" t="s">
        <v>129</v>
      </c>
      <c r="E92" s="179" t="s">
        <v>3</v>
      </c>
      <c r="F92" s="180" t="s">
        <v>135</v>
      </c>
      <c r="G92" s="13"/>
      <c r="H92" s="181">
        <v>54</v>
      </c>
      <c r="I92" s="182"/>
      <c r="J92" s="13"/>
      <c r="K92" s="13"/>
      <c r="L92" s="177"/>
      <c r="M92" s="183"/>
      <c r="N92" s="184"/>
      <c r="O92" s="184"/>
      <c r="P92" s="184"/>
      <c r="Q92" s="184"/>
      <c r="R92" s="184"/>
      <c r="S92" s="184"/>
      <c r="T92" s="18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79" t="s">
        <v>129</v>
      </c>
      <c r="AU92" s="179" t="s">
        <v>82</v>
      </c>
      <c r="AV92" s="13" t="s">
        <v>82</v>
      </c>
      <c r="AW92" s="13" t="s">
        <v>34</v>
      </c>
      <c r="AX92" s="13" t="s">
        <v>80</v>
      </c>
      <c r="AY92" s="179" t="s">
        <v>120</v>
      </c>
    </row>
    <row r="93" s="2" customFormat="1">
      <c r="A93" s="37"/>
      <c r="B93" s="163"/>
      <c r="C93" s="164" t="s">
        <v>127</v>
      </c>
      <c r="D93" s="164" t="s">
        <v>122</v>
      </c>
      <c r="E93" s="165" t="s">
        <v>140</v>
      </c>
      <c r="F93" s="166" t="s">
        <v>141</v>
      </c>
      <c r="G93" s="167" t="s">
        <v>133</v>
      </c>
      <c r="H93" s="168">
        <v>2800</v>
      </c>
      <c r="I93" s="169"/>
      <c r="J93" s="170">
        <f>ROUND(I93*H93,2)</f>
        <v>0</v>
      </c>
      <c r="K93" s="166" t="s">
        <v>126</v>
      </c>
      <c r="L93" s="38"/>
      <c r="M93" s="171" t="s">
        <v>3</v>
      </c>
      <c r="N93" s="172" t="s">
        <v>43</v>
      </c>
      <c r="O93" s="71"/>
      <c r="P93" s="173">
        <f>O93*H93</f>
        <v>0</v>
      </c>
      <c r="Q93" s="173">
        <v>0</v>
      </c>
      <c r="R93" s="173">
        <f>Q93*H93</f>
        <v>0</v>
      </c>
      <c r="S93" s="173">
        <v>0</v>
      </c>
      <c r="T93" s="17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75" t="s">
        <v>127</v>
      </c>
      <c r="AT93" s="175" t="s">
        <v>122</v>
      </c>
      <c r="AU93" s="175" t="s">
        <v>82</v>
      </c>
      <c r="AY93" s="18" t="s">
        <v>120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8" t="s">
        <v>80</v>
      </c>
      <c r="BK93" s="176">
        <f>ROUND(I93*H93,2)</f>
        <v>0</v>
      </c>
      <c r="BL93" s="18" t="s">
        <v>127</v>
      </c>
      <c r="BM93" s="175" t="s">
        <v>142</v>
      </c>
    </row>
    <row r="94" s="13" customFormat="1">
      <c r="A94" s="13"/>
      <c r="B94" s="177"/>
      <c r="C94" s="13"/>
      <c r="D94" s="178" t="s">
        <v>129</v>
      </c>
      <c r="E94" s="179" t="s">
        <v>3</v>
      </c>
      <c r="F94" s="180" t="s">
        <v>143</v>
      </c>
      <c r="G94" s="13"/>
      <c r="H94" s="181">
        <v>2800</v>
      </c>
      <c r="I94" s="182"/>
      <c r="J94" s="13"/>
      <c r="K94" s="13"/>
      <c r="L94" s="177"/>
      <c r="M94" s="183"/>
      <c r="N94" s="184"/>
      <c r="O94" s="184"/>
      <c r="P94" s="184"/>
      <c r="Q94" s="184"/>
      <c r="R94" s="184"/>
      <c r="S94" s="184"/>
      <c r="T94" s="18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79" t="s">
        <v>129</v>
      </c>
      <c r="AU94" s="179" t="s">
        <v>82</v>
      </c>
      <c r="AV94" s="13" t="s">
        <v>82</v>
      </c>
      <c r="AW94" s="13" t="s">
        <v>34</v>
      </c>
      <c r="AX94" s="13" t="s">
        <v>80</v>
      </c>
      <c r="AY94" s="179" t="s">
        <v>120</v>
      </c>
    </row>
    <row r="95" s="2" customFormat="1" ht="33" customHeight="1">
      <c r="A95" s="37"/>
      <c r="B95" s="163"/>
      <c r="C95" s="164" t="s">
        <v>144</v>
      </c>
      <c r="D95" s="164" t="s">
        <v>122</v>
      </c>
      <c r="E95" s="165" t="s">
        <v>145</v>
      </c>
      <c r="F95" s="166" t="s">
        <v>146</v>
      </c>
      <c r="G95" s="167" t="s">
        <v>147</v>
      </c>
      <c r="H95" s="168">
        <v>1096.2000000000001</v>
      </c>
      <c r="I95" s="169"/>
      <c r="J95" s="170">
        <f>ROUND(I95*H95,2)</f>
        <v>0</v>
      </c>
      <c r="K95" s="166" t="s">
        <v>126</v>
      </c>
      <c r="L95" s="38"/>
      <c r="M95" s="171" t="s">
        <v>3</v>
      </c>
      <c r="N95" s="172" t="s">
        <v>43</v>
      </c>
      <c r="O95" s="71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75" t="s">
        <v>127</v>
      </c>
      <c r="AT95" s="175" t="s">
        <v>122</v>
      </c>
      <c r="AU95" s="175" t="s">
        <v>82</v>
      </c>
      <c r="AY95" s="18" t="s">
        <v>120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8" t="s">
        <v>80</v>
      </c>
      <c r="BK95" s="176">
        <f>ROUND(I95*H95,2)</f>
        <v>0</v>
      </c>
      <c r="BL95" s="18" t="s">
        <v>127</v>
      </c>
      <c r="BM95" s="175" t="s">
        <v>148</v>
      </c>
    </row>
    <row r="96" s="13" customFormat="1">
      <c r="A96" s="13"/>
      <c r="B96" s="177"/>
      <c r="C96" s="13"/>
      <c r="D96" s="178" t="s">
        <v>129</v>
      </c>
      <c r="E96" s="179" t="s">
        <v>3</v>
      </c>
      <c r="F96" s="180" t="s">
        <v>149</v>
      </c>
      <c r="G96" s="13"/>
      <c r="H96" s="181">
        <v>1096.2000000000001</v>
      </c>
      <c r="I96" s="182"/>
      <c r="J96" s="13"/>
      <c r="K96" s="13"/>
      <c r="L96" s="177"/>
      <c r="M96" s="183"/>
      <c r="N96" s="184"/>
      <c r="O96" s="184"/>
      <c r="P96" s="184"/>
      <c r="Q96" s="184"/>
      <c r="R96" s="184"/>
      <c r="S96" s="184"/>
      <c r="T96" s="18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79" t="s">
        <v>129</v>
      </c>
      <c r="AU96" s="179" t="s">
        <v>82</v>
      </c>
      <c r="AV96" s="13" t="s">
        <v>82</v>
      </c>
      <c r="AW96" s="13" t="s">
        <v>34</v>
      </c>
      <c r="AX96" s="13" t="s">
        <v>80</v>
      </c>
      <c r="AY96" s="179" t="s">
        <v>120</v>
      </c>
    </row>
    <row r="97" s="2" customFormat="1">
      <c r="A97" s="37"/>
      <c r="B97" s="163"/>
      <c r="C97" s="164" t="s">
        <v>150</v>
      </c>
      <c r="D97" s="164" t="s">
        <v>122</v>
      </c>
      <c r="E97" s="165" t="s">
        <v>151</v>
      </c>
      <c r="F97" s="166" t="s">
        <v>152</v>
      </c>
      <c r="G97" s="167" t="s">
        <v>147</v>
      </c>
      <c r="H97" s="168">
        <v>307.5</v>
      </c>
      <c r="I97" s="169"/>
      <c r="J97" s="170">
        <f>ROUND(I97*H97,2)</f>
        <v>0</v>
      </c>
      <c r="K97" s="166" t="s">
        <v>126</v>
      </c>
      <c r="L97" s="38"/>
      <c r="M97" s="171" t="s">
        <v>3</v>
      </c>
      <c r="N97" s="172" t="s">
        <v>43</v>
      </c>
      <c r="O97" s="71"/>
      <c r="P97" s="173">
        <f>O97*H97</f>
        <v>0</v>
      </c>
      <c r="Q97" s="173">
        <v>0</v>
      </c>
      <c r="R97" s="173">
        <f>Q97*H97</f>
        <v>0</v>
      </c>
      <c r="S97" s="173">
        <v>0</v>
      </c>
      <c r="T97" s="17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75" t="s">
        <v>127</v>
      </c>
      <c r="AT97" s="175" t="s">
        <v>122</v>
      </c>
      <c r="AU97" s="175" t="s">
        <v>82</v>
      </c>
      <c r="AY97" s="18" t="s">
        <v>120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8" t="s">
        <v>80</v>
      </c>
      <c r="BK97" s="176">
        <f>ROUND(I97*H97,2)</f>
        <v>0</v>
      </c>
      <c r="BL97" s="18" t="s">
        <v>127</v>
      </c>
      <c r="BM97" s="175" t="s">
        <v>153</v>
      </c>
    </row>
    <row r="98" s="13" customFormat="1">
      <c r="A98" s="13"/>
      <c r="B98" s="177"/>
      <c r="C98" s="13"/>
      <c r="D98" s="178" t="s">
        <v>129</v>
      </c>
      <c r="E98" s="179" t="s">
        <v>3</v>
      </c>
      <c r="F98" s="180" t="s">
        <v>154</v>
      </c>
      <c r="G98" s="13"/>
      <c r="H98" s="181">
        <v>307.5</v>
      </c>
      <c r="I98" s="182"/>
      <c r="J98" s="13"/>
      <c r="K98" s="13"/>
      <c r="L98" s="177"/>
      <c r="M98" s="183"/>
      <c r="N98" s="184"/>
      <c r="O98" s="184"/>
      <c r="P98" s="184"/>
      <c r="Q98" s="184"/>
      <c r="R98" s="184"/>
      <c r="S98" s="184"/>
      <c r="T98" s="18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79" t="s">
        <v>129</v>
      </c>
      <c r="AU98" s="179" t="s">
        <v>82</v>
      </c>
      <c r="AV98" s="13" t="s">
        <v>82</v>
      </c>
      <c r="AW98" s="13" t="s">
        <v>34</v>
      </c>
      <c r="AX98" s="13" t="s">
        <v>80</v>
      </c>
      <c r="AY98" s="179" t="s">
        <v>120</v>
      </c>
    </row>
    <row r="99" s="2" customFormat="1">
      <c r="A99" s="37"/>
      <c r="B99" s="163"/>
      <c r="C99" s="164" t="s">
        <v>155</v>
      </c>
      <c r="D99" s="164" t="s">
        <v>122</v>
      </c>
      <c r="E99" s="165" t="s">
        <v>156</v>
      </c>
      <c r="F99" s="166" t="s">
        <v>157</v>
      </c>
      <c r="G99" s="167" t="s">
        <v>147</v>
      </c>
      <c r="H99" s="168">
        <v>1403.7000000000001</v>
      </c>
      <c r="I99" s="169"/>
      <c r="J99" s="170">
        <f>ROUND(I99*H99,2)</f>
        <v>0</v>
      </c>
      <c r="K99" s="166" t="s">
        <v>126</v>
      </c>
      <c r="L99" s="38"/>
      <c r="M99" s="171" t="s">
        <v>3</v>
      </c>
      <c r="N99" s="172" t="s">
        <v>43</v>
      </c>
      <c r="O99" s="71"/>
      <c r="P99" s="173">
        <f>O99*H99</f>
        <v>0</v>
      </c>
      <c r="Q99" s="173">
        <v>0</v>
      </c>
      <c r="R99" s="173">
        <f>Q99*H99</f>
        <v>0</v>
      </c>
      <c r="S99" s="173">
        <v>0</v>
      </c>
      <c r="T99" s="17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75" t="s">
        <v>127</v>
      </c>
      <c r="AT99" s="175" t="s">
        <v>122</v>
      </c>
      <c r="AU99" s="175" t="s">
        <v>82</v>
      </c>
      <c r="AY99" s="18" t="s">
        <v>120</v>
      </c>
      <c r="BE99" s="176">
        <f>IF(N99="základní",J99,0)</f>
        <v>0</v>
      </c>
      <c r="BF99" s="176">
        <f>IF(N99="snížená",J99,0)</f>
        <v>0</v>
      </c>
      <c r="BG99" s="176">
        <f>IF(N99="zákl. přenesená",J99,0)</f>
        <v>0</v>
      </c>
      <c r="BH99" s="176">
        <f>IF(N99="sníž. přenesená",J99,0)</f>
        <v>0</v>
      </c>
      <c r="BI99" s="176">
        <f>IF(N99="nulová",J99,0)</f>
        <v>0</v>
      </c>
      <c r="BJ99" s="18" t="s">
        <v>80</v>
      </c>
      <c r="BK99" s="176">
        <f>ROUND(I99*H99,2)</f>
        <v>0</v>
      </c>
      <c r="BL99" s="18" t="s">
        <v>127</v>
      </c>
      <c r="BM99" s="175" t="s">
        <v>158</v>
      </c>
    </row>
    <row r="100" s="13" customFormat="1">
      <c r="A100" s="13"/>
      <c r="B100" s="177"/>
      <c r="C100" s="13"/>
      <c r="D100" s="178" t="s">
        <v>129</v>
      </c>
      <c r="E100" s="179" t="s">
        <v>3</v>
      </c>
      <c r="F100" s="180" t="s">
        <v>159</v>
      </c>
      <c r="G100" s="13"/>
      <c r="H100" s="181">
        <v>1096.2000000000001</v>
      </c>
      <c r="I100" s="182"/>
      <c r="J100" s="13"/>
      <c r="K100" s="13"/>
      <c r="L100" s="177"/>
      <c r="M100" s="183"/>
      <c r="N100" s="184"/>
      <c r="O100" s="184"/>
      <c r="P100" s="184"/>
      <c r="Q100" s="184"/>
      <c r="R100" s="184"/>
      <c r="S100" s="184"/>
      <c r="T100" s="18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179" t="s">
        <v>129</v>
      </c>
      <c r="AU100" s="179" t="s">
        <v>82</v>
      </c>
      <c r="AV100" s="13" t="s">
        <v>82</v>
      </c>
      <c r="AW100" s="13" t="s">
        <v>34</v>
      </c>
      <c r="AX100" s="13" t="s">
        <v>72</v>
      </c>
      <c r="AY100" s="179" t="s">
        <v>120</v>
      </c>
    </row>
    <row r="101" s="13" customFormat="1">
      <c r="A101" s="13"/>
      <c r="B101" s="177"/>
      <c r="C101" s="13"/>
      <c r="D101" s="178" t="s">
        <v>129</v>
      </c>
      <c r="E101" s="179" t="s">
        <v>3</v>
      </c>
      <c r="F101" s="180" t="s">
        <v>154</v>
      </c>
      <c r="G101" s="13"/>
      <c r="H101" s="181">
        <v>307.5</v>
      </c>
      <c r="I101" s="182"/>
      <c r="J101" s="13"/>
      <c r="K101" s="13"/>
      <c r="L101" s="177"/>
      <c r="M101" s="183"/>
      <c r="N101" s="184"/>
      <c r="O101" s="184"/>
      <c r="P101" s="184"/>
      <c r="Q101" s="184"/>
      <c r="R101" s="184"/>
      <c r="S101" s="184"/>
      <c r="T101" s="18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79" t="s">
        <v>129</v>
      </c>
      <c r="AU101" s="179" t="s">
        <v>82</v>
      </c>
      <c r="AV101" s="13" t="s">
        <v>82</v>
      </c>
      <c r="AW101" s="13" t="s">
        <v>34</v>
      </c>
      <c r="AX101" s="13" t="s">
        <v>72</v>
      </c>
      <c r="AY101" s="179" t="s">
        <v>120</v>
      </c>
    </row>
    <row r="102" s="14" customFormat="1">
      <c r="A102" s="14"/>
      <c r="B102" s="186"/>
      <c r="C102" s="14"/>
      <c r="D102" s="178" t="s">
        <v>129</v>
      </c>
      <c r="E102" s="187" t="s">
        <v>3</v>
      </c>
      <c r="F102" s="188" t="s">
        <v>160</v>
      </c>
      <c r="G102" s="14"/>
      <c r="H102" s="189">
        <v>1403.7000000000001</v>
      </c>
      <c r="I102" s="190"/>
      <c r="J102" s="14"/>
      <c r="K102" s="14"/>
      <c r="L102" s="186"/>
      <c r="M102" s="191"/>
      <c r="N102" s="192"/>
      <c r="O102" s="192"/>
      <c r="P102" s="192"/>
      <c r="Q102" s="192"/>
      <c r="R102" s="192"/>
      <c r="S102" s="192"/>
      <c r="T102" s="19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87" t="s">
        <v>129</v>
      </c>
      <c r="AU102" s="187" t="s">
        <v>82</v>
      </c>
      <c r="AV102" s="14" t="s">
        <v>127</v>
      </c>
      <c r="AW102" s="14" t="s">
        <v>34</v>
      </c>
      <c r="AX102" s="14" t="s">
        <v>80</v>
      </c>
      <c r="AY102" s="187" t="s">
        <v>120</v>
      </c>
    </row>
    <row r="103" s="2" customFormat="1">
      <c r="A103" s="37"/>
      <c r="B103" s="163"/>
      <c r="C103" s="164" t="s">
        <v>161</v>
      </c>
      <c r="D103" s="164" t="s">
        <v>122</v>
      </c>
      <c r="E103" s="165" t="s">
        <v>162</v>
      </c>
      <c r="F103" s="166" t="s">
        <v>163</v>
      </c>
      <c r="G103" s="167" t="s">
        <v>147</v>
      </c>
      <c r="H103" s="168">
        <v>307.5</v>
      </c>
      <c r="I103" s="169"/>
      <c r="J103" s="170">
        <f>ROUND(I103*H103,2)</f>
        <v>0</v>
      </c>
      <c r="K103" s="166" t="s">
        <v>126</v>
      </c>
      <c r="L103" s="38"/>
      <c r="M103" s="171" t="s">
        <v>3</v>
      </c>
      <c r="N103" s="172" t="s">
        <v>43</v>
      </c>
      <c r="O103" s="71"/>
      <c r="P103" s="173">
        <f>O103*H103</f>
        <v>0</v>
      </c>
      <c r="Q103" s="173">
        <v>0</v>
      </c>
      <c r="R103" s="173">
        <f>Q103*H103</f>
        <v>0</v>
      </c>
      <c r="S103" s="173">
        <v>0</v>
      </c>
      <c r="T103" s="17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75" t="s">
        <v>127</v>
      </c>
      <c r="AT103" s="175" t="s">
        <v>122</v>
      </c>
      <c r="AU103" s="175" t="s">
        <v>82</v>
      </c>
      <c r="AY103" s="18" t="s">
        <v>120</v>
      </c>
      <c r="BE103" s="176">
        <f>IF(N103="základní",J103,0)</f>
        <v>0</v>
      </c>
      <c r="BF103" s="176">
        <f>IF(N103="snížená",J103,0)</f>
        <v>0</v>
      </c>
      <c r="BG103" s="176">
        <f>IF(N103="zákl. přenesená",J103,0)</f>
        <v>0</v>
      </c>
      <c r="BH103" s="176">
        <f>IF(N103="sníž. přenesená",J103,0)</f>
        <v>0</v>
      </c>
      <c r="BI103" s="176">
        <f>IF(N103="nulová",J103,0)</f>
        <v>0</v>
      </c>
      <c r="BJ103" s="18" t="s">
        <v>80</v>
      </c>
      <c r="BK103" s="176">
        <f>ROUND(I103*H103,2)</f>
        <v>0</v>
      </c>
      <c r="BL103" s="18" t="s">
        <v>127</v>
      </c>
      <c r="BM103" s="175" t="s">
        <v>164</v>
      </c>
    </row>
    <row r="104" s="13" customFormat="1">
      <c r="A104" s="13"/>
      <c r="B104" s="177"/>
      <c r="C104" s="13"/>
      <c r="D104" s="178" t="s">
        <v>129</v>
      </c>
      <c r="E104" s="179" t="s">
        <v>3</v>
      </c>
      <c r="F104" s="180" t="s">
        <v>165</v>
      </c>
      <c r="G104" s="13"/>
      <c r="H104" s="181">
        <v>307.5</v>
      </c>
      <c r="I104" s="182"/>
      <c r="J104" s="13"/>
      <c r="K104" s="13"/>
      <c r="L104" s="177"/>
      <c r="M104" s="183"/>
      <c r="N104" s="184"/>
      <c r="O104" s="184"/>
      <c r="P104" s="184"/>
      <c r="Q104" s="184"/>
      <c r="R104" s="184"/>
      <c r="S104" s="184"/>
      <c r="T104" s="18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79" t="s">
        <v>129</v>
      </c>
      <c r="AU104" s="179" t="s">
        <v>82</v>
      </c>
      <c r="AV104" s="13" t="s">
        <v>82</v>
      </c>
      <c r="AW104" s="13" t="s">
        <v>34</v>
      </c>
      <c r="AX104" s="13" t="s">
        <v>80</v>
      </c>
      <c r="AY104" s="179" t="s">
        <v>120</v>
      </c>
    </row>
    <row r="105" s="2" customFormat="1">
      <c r="A105" s="37"/>
      <c r="B105" s="163"/>
      <c r="C105" s="164" t="s">
        <v>166</v>
      </c>
      <c r="D105" s="164" t="s">
        <v>122</v>
      </c>
      <c r="E105" s="165" t="s">
        <v>167</v>
      </c>
      <c r="F105" s="166" t="s">
        <v>168</v>
      </c>
      <c r="G105" s="167" t="s">
        <v>147</v>
      </c>
      <c r="H105" s="168">
        <v>1096.2000000000001</v>
      </c>
      <c r="I105" s="169"/>
      <c r="J105" s="170">
        <f>ROUND(I105*H105,2)</f>
        <v>0</v>
      </c>
      <c r="K105" s="166" t="s">
        <v>126</v>
      </c>
      <c r="L105" s="38"/>
      <c r="M105" s="171" t="s">
        <v>3</v>
      </c>
      <c r="N105" s="172" t="s">
        <v>43</v>
      </c>
      <c r="O105" s="71"/>
      <c r="P105" s="173">
        <f>O105*H105</f>
        <v>0</v>
      </c>
      <c r="Q105" s="173">
        <v>0</v>
      </c>
      <c r="R105" s="173">
        <f>Q105*H105</f>
        <v>0</v>
      </c>
      <c r="S105" s="173">
        <v>0</v>
      </c>
      <c r="T105" s="17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75" t="s">
        <v>127</v>
      </c>
      <c r="AT105" s="175" t="s">
        <v>122</v>
      </c>
      <c r="AU105" s="175" t="s">
        <v>82</v>
      </c>
      <c r="AY105" s="18" t="s">
        <v>120</v>
      </c>
      <c r="BE105" s="176">
        <f>IF(N105="základní",J105,0)</f>
        <v>0</v>
      </c>
      <c r="BF105" s="176">
        <f>IF(N105="snížená",J105,0)</f>
        <v>0</v>
      </c>
      <c r="BG105" s="176">
        <f>IF(N105="zákl. přenesená",J105,0)</f>
        <v>0</v>
      </c>
      <c r="BH105" s="176">
        <f>IF(N105="sníž. přenesená",J105,0)</f>
        <v>0</v>
      </c>
      <c r="BI105" s="176">
        <f>IF(N105="nulová",J105,0)</f>
        <v>0</v>
      </c>
      <c r="BJ105" s="18" t="s">
        <v>80</v>
      </c>
      <c r="BK105" s="176">
        <f>ROUND(I105*H105,2)</f>
        <v>0</v>
      </c>
      <c r="BL105" s="18" t="s">
        <v>127</v>
      </c>
      <c r="BM105" s="175" t="s">
        <v>169</v>
      </c>
    </row>
    <row r="106" s="13" customFormat="1">
      <c r="A106" s="13"/>
      <c r="B106" s="177"/>
      <c r="C106" s="13"/>
      <c r="D106" s="178" t="s">
        <v>129</v>
      </c>
      <c r="E106" s="179" t="s">
        <v>3</v>
      </c>
      <c r="F106" s="180" t="s">
        <v>159</v>
      </c>
      <c r="G106" s="13"/>
      <c r="H106" s="181">
        <v>1096.2000000000001</v>
      </c>
      <c r="I106" s="182"/>
      <c r="J106" s="13"/>
      <c r="K106" s="13"/>
      <c r="L106" s="177"/>
      <c r="M106" s="183"/>
      <c r="N106" s="184"/>
      <c r="O106" s="184"/>
      <c r="P106" s="184"/>
      <c r="Q106" s="184"/>
      <c r="R106" s="184"/>
      <c r="S106" s="184"/>
      <c r="T106" s="18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79" t="s">
        <v>129</v>
      </c>
      <c r="AU106" s="179" t="s">
        <v>82</v>
      </c>
      <c r="AV106" s="13" t="s">
        <v>82</v>
      </c>
      <c r="AW106" s="13" t="s">
        <v>34</v>
      </c>
      <c r="AX106" s="13" t="s">
        <v>72</v>
      </c>
      <c r="AY106" s="179" t="s">
        <v>120</v>
      </c>
    </row>
    <row r="107" s="14" customFormat="1">
      <c r="A107" s="14"/>
      <c r="B107" s="186"/>
      <c r="C107" s="14"/>
      <c r="D107" s="178" t="s">
        <v>129</v>
      </c>
      <c r="E107" s="187" t="s">
        <v>3</v>
      </c>
      <c r="F107" s="188" t="s">
        <v>160</v>
      </c>
      <c r="G107" s="14"/>
      <c r="H107" s="189">
        <v>1096.2000000000001</v>
      </c>
      <c r="I107" s="190"/>
      <c r="J107" s="14"/>
      <c r="K107" s="14"/>
      <c r="L107" s="186"/>
      <c r="M107" s="191"/>
      <c r="N107" s="192"/>
      <c r="O107" s="192"/>
      <c r="P107" s="192"/>
      <c r="Q107" s="192"/>
      <c r="R107" s="192"/>
      <c r="S107" s="192"/>
      <c r="T107" s="19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87" t="s">
        <v>129</v>
      </c>
      <c r="AU107" s="187" t="s">
        <v>82</v>
      </c>
      <c r="AV107" s="14" t="s">
        <v>127</v>
      </c>
      <c r="AW107" s="14" t="s">
        <v>34</v>
      </c>
      <c r="AX107" s="14" t="s">
        <v>80</v>
      </c>
      <c r="AY107" s="187" t="s">
        <v>120</v>
      </c>
    </row>
    <row r="108" s="2" customFormat="1" ht="33" customHeight="1">
      <c r="A108" s="37"/>
      <c r="B108" s="163"/>
      <c r="C108" s="164" t="s">
        <v>170</v>
      </c>
      <c r="D108" s="164" t="s">
        <v>122</v>
      </c>
      <c r="E108" s="165" t="s">
        <v>171</v>
      </c>
      <c r="F108" s="166" t="s">
        <v>172</v>
      </c>
      <c r="G108" s="167" t="s">
        <v>133</v>
      </c>
      <c r="H108" s="168">
        <v>3654</v>
      </c>
      <c r="I108" s="169"/>
      <c r="J108" s="170">
        <f>ROUND(I108*H108,2)</f>
        <v>0</v>
      </c>
      <c r="K108" s="166" t="s">
        <v>126</v>
      </c>
      <c r="L108" s="38"/>
      <c r="M108" s="171" t="s">
        <v>3</v>
      </c>
      <c r="N108" s="172" t="s">
        <v>43</v>
      </c>
      <c r="O108" s="71"/>
      <c r="P108" s="173">
        <f>O108*H108</f>
        <v>0</v>
      </c>
      <c r="Q108" s="173">
        <v>0</v>
      </c>
      <c r="R108" s="173">
        <f>Q108*H108</f>
        <v>0</v>
      </c>
      <c r="S108" s="173">
        <v>0</v>
      </c>
      <c r="T108" s="17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75" t="s">
        <v>127</v>
      </c>
      <c r="AT108" s="175" t="s">
        <v>122</v>
      </c>
      <c r="AU108" s="175" t="s">
        <v>82</v>
      </c>
      <c r="AY108" s="18" t="s">
        <v>120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8" t="s">
        <v>80</v>
      </c>
      <c r="BK108" s="176">
        <f>ROUND(I108*H108,2)</f>
        <v>0</v>
      </c>
      <c r="BL108" s="18" t="s">
        <v>127</v>
      </c>
      <c r="BM108" s="175" t="s">
        <v>173</v>
      </c>
    </row>
    <row r="109" s="13" customFormat="1">
      <c r="A109" s="13"/>
      <c r="B109" s="177"/>
      <c r="C109" s="13"/>
      <c r="D109" s="178" t="s">
        <v>129</v>
      </c>
      <c r="E109" s="179" t="s">
        <v>3</v>
      </c>
      <c r="F109" s="180" t="s">
        <v>174</v>
      </c>
      <c r="G109" s="13"/>
      <c r="H109" s="181">
        <v>3654</v>
      </c>
      <c r="I109" s="182"/>
      <c r="J109" s="13"/>
      <c r="K109" s="13"/>
      <c r="L109" s="177"/>
      <c r="M109" s="183"/>
      <c r="N109" s="184"/>
      <c r="O109" s="184"/>
      <c r="P109" s="184"/>
      <c r="Q109" s="184"/>
      <c r="R109" s="184"/>
      <c r="S109" s="184"/>
      <c r="T109" s="18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79" t="s">
        <v>129</v>
      </c>
      <c r="AU109" s="179" t="s">
        <v>82</v>
      </c>
      <c r="AV109" s="13" t="s">
        <v>82</v>
      </c>
      <c r="AW109" s="13" t="s">
        <v>34</v>
      </c>
      <c r="AX109" s="13" t="s">
        <v>80</v>
      </c>
      <c r="AY109" s="179" t="s">
        <v>120</v>
      </c>
    </row>
    <row r="110" s="2" customFormat="1">
      <c r="A110" s="37"/>
      <c r="B110" s="163"/>
      <c r="C110" s="164" t="s">
        <v>175</v>
      </c>
      <c r="D110" s="164" t="s">
        <v>122</v>
      </c>
      <c r="E110" s="165" t="s">
        <v>176</v>
      </c>
      <c r="F110" s="166" t="s">
        <v>177</v>
      </c>
      <c r="G110" s="167" t="s">
        <v>133</v>
      </c>
      <c r="H110" s="168">
        <v>722</v>
      </c>
      <c r="I110" s="169"/>
      <c r="J110" s="170">
        <f>ROUND(I110*H110,2)</f>
        <v>0</v>
      </c>
      <c r="K110" s="166" t="s">
        <v>126</v>
      </c>
      <c r="L110" s="38"/>
      <c r="M110" s="171" t="s">
        <v>3</v>
      </c>
      <c r="N110" s="172" t="s">
        <v>43</v>
      </c>
      <c r="O110" s="71"/>
      <c r="P110" s="173">
        <f>O110*H110</f>
        <v>0</v>
      </c>
      <c r="Q110" s="173">
        <v>0</v>
      </c>
      <c r="R110" s="173">
        <f>Q110*H110</f>
        <v>0</v>
      </c>
      <c r="S110" s="173">
        <v>0</v>
      </c>
      <c r="T110" s="17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75" t="s">
        <v>127</v>
      </c>
      <c r="AT110" s="175" t="s">
        <v>122</v>
      </c>
      <c r="AU110" s="175" t="s">
        <v>82</v>
      </c>
      <c r="AY110" s="18" t="s">
        <v>120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8" t="s">
        <v>80</v>
      </c>
      <c r="BK110" s="176">
        <f>ROUND(I110*H110,2)</f>
        <v>0</v>
      </c>
      <c r="BL110" s="18" t="s">
        <v>127</v>
      </c>
      <c r="BM110" s="175" t="s">
        <v>178</v>
      </c>
    </row>
    <row r="111" s="13" customFormat="1">
      <c r="A111" s="13"/>
      <c r="B111" s="177"/>
      <c r="C111" s="13"/>
      <c r="D111" s="178" t="s">
        <v>129</v>
      </c>
      <c r="E111" s="179" t="s">
        <v>3</v>
      </c>
      <c r="F111" s="180" t="s">
        <v>179</v>
      </c>
      <c r="G111" s="13"/>
      <c r="H111" s="181">
        <v>722</v>
      </c>
      <c r="I111" s="182"/>
      <c r="J111" s="13"/>
      <c r="K111" s="13"/>
      <c r="L111" s="177"/>
      <c r="M111" s="183"/>
      <c r="N111" s="184"/>
      <c r="O111" s="184"/>
      <c r="P111" s="184"/>
      <c r="Q111" s="184"/>
      <c r="R111" s="184"/>
      <c r="S111" s="184"/>
      <c r="T111" s="18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79" t="s">
        <v>129</v>
      </c>
      <c r="AU111" s="179" t="s">
        <v>82</v>
      </c>
      <c r="AV111" s="13" t="s">
        <v>82</v>
      </c>
      <c r="AW111" s="13" t="s">
        <v>34</v>
      </c>
      <c r="AX111" s="13" t="s">
        <v>80</v>
      </c>
      <c r="AY111" s="179" t="s">
        <v>120</v>
      </c>
    </row>
    <row r="112" s="2" customFormat="1">
      <c r="A112" s="37"/>
      <c r="B112" s="163"/>
      <c r="C112" s="164" t="s">
        <v>180</v>
      </c>
      <c r="D112" s="164" t="s">
        <v>122</v>
      </c>
      <c r="E112" s="165" t="s">
        <v>181</v>
      </c>
      <c r="F112" s="166" t="s">
        <v>182</v>
      </c>
      <c r="G112" s="167" t="s">
        <v>133</v>
      </c>
      <c r="H112" s="168">
        <v>184.5</v>
      </c>
      <c r="I112" s="169"/>
      <c r="J112" s="170">
        <f>ROUND(I112*H112,2)</f>
        <v>0</v>
      </c>
      <c r="K112" s="166" t="s">
        <v>126</v>
      </c>
      <c r="L112" s="38"/>
      <c r="M112" s="171" t="s">
        <v>3</v>
      </c>
      <c r="N112" s="172" t="s">
        <v>43</v>
      </c>
      <c r="O112" s="71"/>
      <c r="P112" s="173">
        <f>O112*H112</f>
        <v>0</v>
      </c>
      <c r="Q112" s="173">
        <v>0</v>
      </c>
      <c r="R112" s="173">
        <f>Q112*H112</f>
        <v>0</v>
      </c>
      <c r="S112" s="173">
        <v>0</v>
      </c>
      <c r="T112" s="17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75" t="s">
        <v>127</v>
      </c>
      <c r="AT112" s="175" t="s">
        <v>122</v>
      </c>
      <c r="AU112" s="175" t="s">
        <v>82</v>
      </c>
      <c r="AY112" s="18" t="s">
        <v>120</v>
      </c>
      <c r="BE112" s="176">
        <f>IF(N112="základní",J112,0)</f>
        <v>0</v>
      </c>
      <c r="BF112" s="176">
        <f>IF(N112="snížená",J112,0)</f>
        <v>0</v>
      </c>
      <c r="BG112" s="176">
        <f>IF(N112="zákl. přenesená",J112,0)</f>
        <v>0</v>
      </c>
      <c r="BH112" s="176">
        <f>IF(N112="sníž. přenesená",J112,0)</f>
        <v>0</v>
      </c>
      <c r="BI112" s="176">
        <f>IF(N112="nulová",J112,0)</f>
        <v>0</v>
      </c>
      <c r="BJ112" s="18" t="s">
        <v>80</v>
      </c>
      <c r="BK112" s="176">
        <f>ROUND(I112*H112,2)</f>
        <v>0</v>
      </c>
      <c r="BL112" s="18" t="s">
        <v>127</v>
      </c>
      <c r="BM112" s="175" t="s">
        <v>183</v>
      </c>
    </row>
    <row r="113" s="13" customFormat="1">
      <c r="A113" s="13"/>
      <c r="B113" s="177"/>
      <c r="C113" s="13"/>
      <c r="D113" s="178" t="s">
        <v>129</v>
      </c>
      <c r="E113" s="179" t="s">
        <v>3</v>
      </c>
      <c r="F113" s="180" t="s">
        <v>184</v>
      </c>
      <c r="G113" s="13"/>
      <c r="H113" s="181">
        <v>184.5</v>
      </c>
      <c r="I113" s="182"/>
      <c r="J113" s="13"/>
      <c r="K113" s="13"/>
      <c r="L113" s="177"/>
      <c r="M113" s="183"/>
      <c r="N113" s="184"/>
      <c r="O113" s="184"/>
      <c r="P113" s="184"/>
      <c r="Q113" s="184"/>
      <c r="R113" s="184"/>
      <c r="S113" s="184"/>
      <c r="T113" s="18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179" t="s">
        <v>129</v>
      </c>
      <c r="AU113" s="179" t="s">
        <v>82</v>
      </c>
      <c r="AV113" s="13" t="s">
        <v>82</v>
      </c>
      <c r="AW113" s="13" t="s">
        <v>34</v>
      </c>
      <c r="AX113" s="13" t="s">
        <v>80</v>
      </c>
      <c r="AY113" s="179" t="s">
        <v>120</v>
      </c>
    </row>
    <row r="114" s="2" customFormat="1" ht="16.5" customHeight="1">
      <c r="A114" s="37"/>
      <c r="B114" s="163"/>
      <c r="C114" s="194" t="s">
        <v>185</v>
      </c>
      <c r="D114" s="194" t="s">
        <v>186</v>
      </c>
      <c r="E114" s="195" t="s">
        <v>187</v>
      </c>
      <c r="F114" s="196" t="s">
        <v>188</v>
      </c>
      <c r="G114" s="197" t="s">
        <v>189</v>
      </c>
      <c r="H114" s="198">
        <v>4.6130000000000004</v>
      </c>
      <c r="I114" s="199"/>
      <c r="J114" s="200">
        <f>ROUND(I114*H114,2)</f>
        <v>0</v>
      </c>
      <c r="K114" s="196" t="s">
        <v>126</v>
      </c>
      <c r="L114" s="201"/>
      <c r="M114" s="202" t="s">
        <v>3</v>
      </c>
      <c r="N114" s="203" t="s">
        <v>43</v>
      </c>
      <c r="O114" s="71"/>
      <c r="P114" s="173">
        <f>O114*H114</f>
        <v>0</v>
      </c>
      <c r="Q114" s="173">
        <v>0.001</v>
      </c>
      <c r="R114" s="173">
        <f>Q114*H114</f>
        <v>0.0046130000000000008</v>
      </c>
      <c r="S114" s="173">
        <v>0</v>
      </c>
      <c r="T114" s="17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75" t="s">
        <v>161</v>
      </c>
      <c r="AT114" s="175" t="s">
        <v>186</v>
      </c>
      <c r="AU114" s="175" t="s">
        <v>82</v>
      </c>
      <c r="AY114" s="18" t="s">
        <v>120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8" t="s">
        <v>80</v>
      </c>
      <c r="BK114" s="176">
        <f>ROUND(I114*H114,2)</f>
        <v>0</v>
      </c>
      <c r="BL114" s="18" t="s">
        <v>127</v>
      </c>
      <c r="BM114" s="175" t="s">
        <v>190</v>
      </c>
    </row>
    <row r="115" s="13" customFormat="1">
      <c r="A115" s="13"/>
      <c r="B115" s="177"/>
      <c r="C115" s="13"/>
      <c r="D115" s="178" t="s">
        <v>129</v>
      </c>
      <c r="E115" s="179" t="s">
        <v>3</v>
      </c>
      <c r="F115" s="180" t="s">
        <v>191</v>
      </c>
      <c r="G115" s="13"/>
      <c r="H115" s="181">
        <v>184.5</v>
      </c>
      <c r="I115" s="182"/>
      <c r="J115" s="13"/>
      <c r="K115" s="13"/>
      <c r="L115" s="177"/>
      <c r="M115" s="183"/>
      <c r="N115" s="184"/>
      <c r="O115" s="184"/>
      <c r="P115" s="184"/>
      <c r="Q115" s="184"/>
      <c r="R115" s="184"/>
      <c r="S115" s="184"/>
      <c r="T115" s="18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79" t="s">
        <v>129</v>
      </c>
      <c r="AU115" s="179" t="s">
        <v>82</v>
      </c>
      <c r="AV115" s="13" t="s">
        <v>82</v>
      </c>
      <c r="AW115" s="13" t="s">
        <v>34</v>
      </c>
      <c r="AX115" s="13" t="s">
        <v>80</v>
      </c>
      <c r="AY115" s="179" t="s">
        <v>120</v>
      </c>
    </row>
    <row r="116" s="13" customFormat="1">
      <c r="A116" s="13"/>
      <c r="B116" s="177"/>
      <c r="C116" s="13"/>
      <c r="D116" s="178" t="s">
        <v>129</v>
      </c>
      <c r="E116" s="13"/>
      <c r="F116" s="180" t="s">
        <v>192</v>
      </c>
      <c r="G116" s="13"/>
      <c r="H116" s="181">
        <v>4.6130000000000004</v>
      </c>
      <c r="I116" s="182"/>
      <c r="J116" s="13"/>
      <c r="K116" s="13"/>
      <c r="L116" s="177"/>
      <c r="M116" s="183"/>
      <c r="N116" s="184"/>
      <c r="O116" s="184"/>
      <c r="P116" s="184"/>
      <c r="Q116" s="184"/>
      <c r="R116" s="184"/>
      <c r="S116" s="184"/>
      <c r="T116" s="18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79" t="s">
        <v>129</v>
      </c>
      <c r="AU116" s="179" t="s">
        <v>82</v>
      </c>
      <c r="AV116" s="13" t="s">
        <v>82</v>
      </c>
      <c r="AW116" s="13" t="s">
        <v>4</v>
      </c>
      <c r="AX116" s="13" t="s">
        <v>80</v>
      </c>
      <c r="AY116" s="179" t="s">
        <v>120</v>
      </c>
    </row>
    <row r="117" s="2" customFormat="1">
      <c r="A117" s="37"/>
      <c r="B117" s="163"/>
      <c r="C117" s="164" t="s">
        <v>193</v>
      </c>
      <c r="D117" s="164" t="s">
        <v>122</v>
      </c>
      <c r="E117" s="165" t="s">
        <v>194</v>
      </c>
      <c r="F117" s="166" t="s">
        <v>195</v>
      </c>
      <c r="G117" s="167" t="s">
        <v>133</v>
      </c>
      <c r="H117" s="168">
        <v>722</v>
      </c>
      <c r="I117" s="169"/>
      <c r="J117" s="170">
        <f>ROUND(I117*H117,2)</f>
        <v>0</v>
      </c>
      <c r="K117" s="166" t="s">
        <v>126</v>
      </c>
      <c r="L117" s="38"/>
      <c r="M117" s="171" t="s">
        <v>3</v>
      </c>
      <c r="N117" s="172" t="s">
        <v>43</v>
      </c>
      <c r="O117" s="71"/>
      <c r="P117" s="173">
        <f>O117*H117</f>
        <v>0</v>
      </c>
      <c r="Q117" s="173">
        <v>0</v>
      </c>
      <c r="R117" s="173">
        <f>Q117*H117</f>
        <v>0</v>
      </c>
      <c r="S117" s="173">
        <v>0</v>
      </c>
      <c r="T117" s="17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75" t="s">
        <v>127</v>
      </c>
      <c r="AT117" s="175" t="s">
        <v>122</v>
      </c>
      <c r="AU117" s="175" t="s">
        <v>82</v>
      </c>
      <c r="AY117" s="18" t="s">
        <v>120</v>
      </c>
      <c r="BE117" s="176">
        <f>IF(N117="základní",J117,0)</f>
        <v>0</v>
      </c>
      <c r="BF117" s="176">
        <f>IF(N117="snížená",J117,0)</f>
        <v>0</v>
      </c>
      <c r="BG117" s="176">
        <f>IF(N117="zákl. přenesená",J117,0)</f>
        <v>0</v>
      </c>
      <c r="BH117" s="176">
        <f>IF(N117="sníž. přenesená",J117,0)</f>
        <v>0</v>
      </c>
      <c r="BI117" s="176">
        <f>IF(N117="nulová",J117,0)</f>
        <v>0</v>
      </c>
      <c r="BJ117" s="18" t="s">
        <v>80</v>
      </c>
      <c r="BK117" s="176">
        <f>ROUND(I117*H117,2)</f>
        <v>0</v>
      </c>
      <c r="BL117" s="18" t="s">
        <v>127</v>
      </c>
      <c r="BM117" s="175" t="s">
        <v>196</v>
      </c>
    </row>
    <row r="118" s="13" customFormat="1">
      <c r="A118" s="13"/>
      <c r="B118" s="177"/>
      <c r="C118" s="13"/>
      <c r="D118" s="178" t="s">
        <v>129</v>
      </c>
      <c r="E118" s="179" t="s">
        <v>3</v>
      </c>
      <c r="F118" s="180" t="s">
        <v>179</v>
      </c>
      <c r="G118" s="13"/>
      <c r="H118" s="181">
        <v>722</v>
      </c>
      <c r="I118" s="182"/>
      <c r="J118" s="13"/>
      <c r="K118" s="13"/>
      <c r="L118" s="177"/>
      <c r="M118" s="183"/>
      <c r="N118" s="184"/>
      <c r="O118" s="184"/>
      <c r="P118" s="184"/>
      <c r="Q118" s="184"/>
      <c r="R118" s="184"/>
      <c r="S118" s="184"/>
      <c r="T118" s="18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79" t="s">
        <v>129</v>
      </c>
      <c r="AU118" s="179" t="s">
        <v>82</v>
      </c>
      <c r="AV118" s="13" t="s">
        <v>82</v>
      </c>
      <c r="AW118" s="13" t="s">
        <v>34</v>
      </c>
      <c r="AX118" s="13" t="s">
        <v>80</v>
      </c>
      <c r="AY118" s="179" t="s">
        <v>120</v>
      </c>
    </row>
    <row r="119" s="2" customFormat="1" ht="16.5" customHeight="1">
      <c r="A119" s="37"/>
      <c r="B119" s="163"/>
      <c r="C119" s="194" t="s">
        <v>9</v>
      </c>
      <c r="D119" s="194" t="s">
        <v>186</v>
      </c>
      <c r="E119" s="195" t="s">
        <v>197</v>
      </c>
      <c r="F119" s="196" t="s">
        <v>198</v>
      </c>
      <c r="G119" s="197" t="s">
        <v>189</v>
      </c>
      <c r="H119" s="198">
        <v>18.050000000000001</v>
      </c>
      <c r="I119" s="199"/>
      <c r="J119" s="200">
        <f>ROUND(I119*H119,2)</f>
        <v>0</v>
      </c>
      <c r="K119" s="196" t="s">
        <v>126</v>
      </c>
      <c r="L119" s="201"/>
      <c r="M119" s="202" t="s">
        <v>3</v>
      </c>
      <c r="N119" s="203" t="s">
        <v>43</v>
      </c>
      <c r="O119" s="71"/>
      <c r="P119" s="173">
        <f>O119*H119</f>
        <v>0</v>
      </c>
      <c r="Q119" s="173">
        <v>0.001</v>
      </c>
      <c r="R119" s="173">
        <f>Q119*H119</f>
        <v>0.01805</v>
      </c>
      <c r="S119" s="173">
        <v>0</v>
      </c>
      <c r="T119" s="17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75" t="s">
        <v>161</v>
      </c>
      <c r="AT119" s="175" t="s">
        <v>186</v>
      </c>
      <c r="AU119" s="175" t="s">
        <v>82</v>
      </c>
      <c r="AY119" s="18" t="s">
        <v>120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8" t="s">
        <v>80</v>
      </c>
      <c r="BK119" s="176">
        <f>ROUND(I119*H119,2)</f>
        <v>0</v>
      </c>
      <c r="BL119" s="18" t="s">
        <v>127</v>
      </c>
      <c r="BM119" s="175" t="s">
        <v>199</v>
      </c>
    </row>
    <row r="120" s="13" customFormat="1">
      <c r="A120" s="13"/>
      <c r="B120" s="177"/>
      <c r="C120" s="13"/>
      <c r="D120" s="178" t="s">
        <v>129</v>
      </c>
      <c r="E120" s="13"/>
      <c r="F120" s="180" t="s">
        <v>200</v>
      </c>
      <c r="G120" s="13"/>
      <c r="H120" s="181">
        <v>18.050000000000001</v>
      </c>
      <c r="I120" s="182"/>
      <c r="J120" s="13"/>
      <c r="K120" s="13"/>
      <c r="L120" s="177"/>
      <c r="M120" s="183"/>
      <c r="N120" s="184"/>
      <c r="O120" s="184"/>
      <c r="P120" s="184"/>
      <c r="Q120" s="184"/>
      <c r="R120" s="184"/>
      <c r="S120" s="184"/>
      <c r="T120" s="18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79" t="s">
        <v>129</v>
      </c>
      <c r="AU120" s="179" t="s">
        <v>82</v>
      </c>
      <c r="AV120" s="13" t="s">
        <v>82</v>
      </c>
      <c r="AW120" s="13" t="s">
        <v>4</v>
      </c>
      <c r="AX120" s="13" t="s">
        <v>80</v>
      </c>
      <c r="AY120" s="179" t="s">
        <v>120</v>
      </c>
    </row>
    <row r="121" s="2" customFormat="1" ht="33" customHeight="1">
      <c r="A121" s="37"/>
      <c r="B121" s="163"/>
      <c r="C121" s="164" t="s">
        <v>201</v>
      </c>
      <c r="D121" s="164" t="s">
        <v>122</v>
      </c>
      <c r="E121" s="165" t="s">
        <v>202</v>
      </c>
      <c r="F121" s="166" t="s">
        <v>203</v>
      </c>
      <c r="G121" s="167" t="s">
        <v>133</v>
      </c>
      <c r="H121" s="168">
        <v>640</v>
      </c>
      <c r="I121" s="169"/>
      <c r="J121" s="170">
        <f>ROUND(I121*H121,2)</f>
        <v>0</v>
      </c>
      <c r="K121" s="166" t="s">
        <v>126</v>
      </c>
      <c r="L121" s="38"/>
      <c r="M121" s="171" t="s">
        <v>3</v>
      </c>
      <c r="N121" s="172" t="s">
        <v>43</v>
      </c>
      <c r="O121" s="71"/>
      <c r="P121" s="173">
        <f>O121*H121</f>
        <v>0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75" t="s">
        <v>127</v>
      </c>
      <c r="AT121" s="175" t="s">
        <v>122</v>
      </c>
      <c r="AU121" s="175" t="s">
        <v>82</v>
      </c>
      <c r="AY121" s="18" t="s">
        <v>120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8" t="s">
        <v>80</v>
      </c>
      <c r="BK121" s="176">
        <f>ROUND(I121*H121,2)</f>
        <v>0</v>
      </c>
      <c r="BL121" s="18" t="s">
        <v>127</v>
      </c>
      <c r="BM121" s="175" t="s">
        <v>204</v>
      </c>
    </row>
    <row r="122" s="13" customFormat="1">
      <c r="A122" s="13"/>
      <c r="B122" s="177"/>
      <c r="C122" s="13"/>
      <c r="D122" s="178" t="s">
        <v>129</v>
      </c>
      <c r="E122" s="179" t="s">
        <v>3</v>
      </c>
      <c r="F122" s="180" t="s">
        <v>205</v>
      </c>
      <c r="G122" s="13"/>
      <c r="H122" s="181">
        <v>640</v>
      </c>
      <c r="I122" s="182"/>
      <c r="J122" s="13"/>
      <c r="K122" s="13"/>
      <c r="L122" s="177"/>
      <c r="M122" s="183"/>
      <c r="N122" s="184"/>
      <c r="O122" s="184"/>
      <c r="P122" s="184"/>
      <c r="Q122" s="184"/>
      <c r="R122" s="184"/>
      <c r="S122" s="184"/>
      <c r="T122" s="18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9" t="s">
        <v>129</v>
      </c>
      <c r="AU122" s="179" t="s">
        <v>82</v>
      </c>
      <c r="AV122" s="13" t="s">
        <v>82</v>
      </c>
      <c r="AW122" s="13" t="s">
        <v>34</v>
      </c>
      <c r="AX122" s="13" t="s">
        <v>80</v>
      </c>
      <c r="AY122" s="179" t="s">
        <v>120</v>
      </c>
    </row>
    <row r="123" s="2" customFormat="1">
      <c r="A123" s="37"/>
      <c r="B123" s="163"/>
      <c r="C123" s="164" t="s">
        <v>206</v>
      </c>
      <c r="D123" s="164" t="s">
        <v>122</v>
      </c>
      <c r="E123" s="165" t="s">
        <v>207</v>
      </c>
      <c r="F123" s="166" t="s">
        <v>208</v>
      </c>
      <c r="G123" s="167" t="s">
        <v>133</v>
      </c>
      <c r="H123" s="168">
        <v>2402.3000000000002</v>
      </c>
      <c r="I123" s="169"/>
      <c r="J123" s="170">
        <f>ROUND(I123*H123,2)</f>
        <v>0</v>
      </c>
      <c r="K123" s="166" t="s">
        <v>126</v>
      </c>
      <c r="L123" s="38"/>
      <c r="M123" s="171" t="s">
        <v>3</v>
      </c>
      <c r="N123" s="172" t="s">
        <v>43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5" t="s">
        <v>127</v>
      </c>
      <c r="AT123" s="175" t="s">
        <v>122</v>
      </c>
      <c r="AU123" s="175" t="s">
        <v>82</v>
      </c>
      <c r="AY123" s="18" t="s">
        <v>120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8" t="s">
        <v>80</v>
      </c>
      <c r="BK123" s="176">
        <f>ROUND(I123*H123,2)</f>
        <v>0</v>
      </c>
      <c r="BL123" s="18" t="s">
        <v>127</v>
      </c>
      <c r="BM123" s="175" t="s">
        <v>209</v>
      </c>
    </row>
    <row r="124" s="13" customFormat="1">
      <c r="A124" s="13"/>
      <c r="B124" s="177"/>
      <c r="C124" s="13"/>
      <c r="D124" s="178" t="s">
        <v>129</v>
      </c>
      <c r="E124" s="179" t="s">
        <v>3</v>
      </c>
      <c r="F124" s="180" t="s">
        <v>210</v>
      </c>
      <c r="G124" s="13"/>
      <c r="H124" s="181">
        <v>2402.3000000000002</v>
      </c>
      <c r="I124" s="182"/>
      <c r="J124" s="13"/>
      <c r="K124" s="13"/>
      <c r="L124" s="177"/>
      <c r="M124" s="183"/>
      <c r="N124" s="184"/>
      <c r="O124" s="184"/>
      <c r="P124" s="184"/>
      <c r="Q124" s="184"/>
      <c r="R124" s="184"/>
      <c r="S124" s="184"/>
      <c r="T124" s="18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9" t="s">
        <v>129</v>
      </c>
      <c r="AU124" s="179" t="s">
        <v>82</v>
      </c>
      <c r="AV124" s="13" t="s">
        <v>82</v>
      </c>
      <c r="AW124" s="13" t="s">
        <v>34</v>
      </c>
      <c r="AX124" s="13" t="s">
        <v>80</v>
      </c>
      <c r="AY124" s="179" t="s">
        <v>120</v>
      </c>
    </row>
    <row r="125" s="2" customFormat="1">
      <c r="A125" s="37"/>
      <c r="B125" s="163"/>
      <c r="C125" s="164" t="s">
        <v>211</v>
      </c>
      <c r="D125" s="164" t="s">
        <v>122</v>
      </c>
      <c r="E125" s="165" t="s">
        <v>212</v>
      </c>
      <c r="F125" s="166" t="s">
        <v>213</v>
      </c>
      <c r="G125" s="167" t="s">
        <v>133</v>
      </c>
      <c r="H125" s="168">
        <v>369</v>
      </c>
      <c r="I125" s="169"/>
      <c r="J125" s="170">
        <f>ROUND(I125*H125,2)</f>
        <v>0</v>
      </c>
      <c r="K125" s="166" t="s">
        <v>126</v>
      </c>
      <c r="L125" s="38"/>
      <c r="M125" s="171" t="s">
        <v>3</v>
      </c>
      <c r="N125" s="172" t="s">
        <v>43</v>
      </c>
      <c r="O125" s="71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5" t="s">
        <v>127</v>
      </c>
      <c r="AT125" s="175" t="s">
        <v>122</v>
      </c>
      <c r="AU125" s="175" t="s">
        <v>82</v>
      </c>
      <c r="AY125" s="18" t="s">
        <v>120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8" t="s">
        <v>80</v>
      </c>
      <c r="BK125" s="176">
        <f>ROUND(I125*H125,2)</f>
        <v>0</v>
      </c>
      <c r="BL125" s="18" t="s">
        <v>127</v>
      </c>
      <c r="BM125" s="175" t="s">
        <v>214</v>
      </c>
    </row>
    <row r="126" s="13" customFormat="1">
      <c r="A126" s="13"/>
      <c r="B126" s="177"/>
      <c r="C126" s="13"/>
      <c r="D126" s="178" t="s">
        <v>129</v>
      </c>
      <c r="E126" s="179" t="s">
        <v>3</v>
      </c>
      <c r="F126" s="180" t="s">
        <v>215</v>
      </c>
      <c r="G126" s="13"/>
      <c r="H126" s="181">
        <v>369</v>
      </c>
      <c r="I126" s="182"/>
      <c r="J126" s="13"/>
      <c r="K126" s="13"/>
      <c r="L126" s="177"/>
      <c r="M126" s="183"/>
      <c r="N126" s="184"/>
      <c r="O126" s="184"/>
      <c r="P126" s="184"/>
      <c r="Q126" s="184"/>
      <c r="R126" s="184"/>
      <c r="S126" s="184"/>
      <c r="T126" s="18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9" t="s">
        <v>129</v>
      </c>
      <c r="AU126" s="179" t="s">
        <v>82</v>
      </c>
      <c r="AV126" s="13" t="s">
        <v>82</v>
      </c>
      <c r="AW126" s="13" t="s">
        <v>34</v>
      </c>
      <c r="AX126" s="13" t="s">
        <v>80</v>
      </c>
      <c r="AY126" s="179" t="s">
        <v>120</v>
      </c>
    </row>
    <row r="127" s="2" customFormat="1">
      <c r="A127" s="37"/>
      <c r="B127" s="163"/>
      <c r="C127" s="164" t="s">
        <v>216</v>
      </c>
      <c r="D127" s="164" t="s">
        <v>122</v>
      </c>
      <c r="E127" s="165" t="s">
        <v>217</v>
      </c>
      <c r="F127" s="166" t="s">
        <v>218</v>
      </c>
      <c r="G127" s="167" t="s">
        <v>133</v>
      </c>
      <c r="H127" s="168">
        <v>184.5</v>
      </c>
      <c r="I127" s="169"/>
      <c r="J127" s="170">
        <f>ROUND(I127*H127,2)</f>
        <v>0</v>
      </c>
      <c r="K127" s="166" t="s">
        <v>126</v>
      </c>
      <c r="L127" s="38"/>
      <c r="M127" s="171" t="s">
        <v>3</v>
      </c>
      <c r="N127" s="172" t="s">
        <v>43</v>
      </c>
      <c r="O127" s="71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5" t="s">
        <v>127</v>
      </c>
      <c r="AT127" s="175" t="s">
        <v>122</v>
      </c>
      <c r="AU127" s="175" t="s">
        <v>82</v>
      </c>
      <c r="AY127" s="18" t="s">
        <v>120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8" t="s">
        <v>80</v>
      </c>
      <c r="BK127" s="176">
        <f>ROUND(I127*H127,2)</f>
        <v>0</v>
      </c>
      <c r="BL127" s="18" t="s">
        <v>127</v>
      </c>
      <c r="BM127" s="175" t="s">
        <v>219</v>
      </c>
    </row>
    <row r="128" s="13" customFormat="1">
      <c r="A128" s="13"/>
      <c r="B128" s="177"/>
      <c r="C128" s="13"/>
      <c r="D128" s="178" t="s">
        <v>129</v>
      </c>
      <c r="E128" s="179" t="s">
        <v>3</v>
      </c>
      <c r="F128" s="180" t="s">
        <v>184</v>
      </c>
      <c r="G128" s="13"/>
      <c r="H128" s="181">
        <v>184.5</v>
      </c>
      <c r="I128" s="182"/>
      <c r="J128" s="13"/>
      <c r="K128" s="13"/>
      <c r="L128" s="177"/>
      <c r="M128" s="183"/>
      <c r="N128" s="184"/>
      <c r="O128" s="184"/>
      <c r="P128" s="184"/>
      <c r="Q128" s="184"/>
      <c r="R128" s="184"/>
      <c r="S128" s="184"/>
      <c r="T128" s="18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9" t="s">
        <v>129</v>
      </c>
      <c r="AU128" s="179" t="s">
        <v>82</v>
      </c>
      <c r="AV128" s="13" t="s">
        <v>82</v>
      </c>
      <c r="AW128" s="13" t="s">
        <v>34</v>
      </c>
      <c r="AX128" s="13" t="s">
        <v>80</v>
      </c>
      <c r="AY128" s="179" t="s">
        <v>120</v>
      </c>
    </row>
    <row r="129" s="12" customFormat="1" ht="22.8" customHeight="1">
      <c r="A129" s="12"/>
      <c r="B129" s="150"/>
      <c r="C129" s="12"/>
      <c r="D129" s="151" t="s">
        <v>71</v>
      </c>
      <c r="E129" s="161" t="s">
        <v>82</v>
      </c>
      <c r="F129" s="161" t="s">
        <v>220</v>
      </c>
      <c r="G129" s="12"/>
      <c r="H129" s="12"/>
      <c r="I129" s="153"/>
      <c r="J129" s="162">
        <f>BK129</f>
        <v>0</v>
      </c>
      <c r="K129" s="12"/>
      <c r="L129" s="150"/>
      <c r="M129" s="155"/>
      <c r="N129" s="156"/>
      <c r="O129" s="156"/>
      <c r="P129" s="157">
        <f>SUM(P130:P133)</f>
        <v>0</v>
      </c>
      <c r="Q129" s="156"/>
      <c r="R129" s="157">
        <f>SUM(R130:R133)</f>
        <v>12.931200000000001</v>
      </c>
      <c r="S129" s="156"/>
      <c r="T129" s="158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1" t="s">
        <v>80</v>
      </c>
      <c r="AT129" s="159" t="s">
        <v>71</v>
      </c>
      <c r="AU129" s="159" t="s">
        <v>80</v>
      </c>
      <c r="AY129" s="151" t="s">
        <v>120</v>
      </c>
      <c r="BK129" s="160">
        <f>SUM(BK130:BK133)</f>
        <v>0</v>
      </c>
    </row>
    <row r="130" s="2" customFormat="1" ht="44.25" customHeight="1">
      <c r="A130" s="37"/>
      <c r="B130" s="163"/>
      <c r="C130" s="164" t="s">
        <v>221</v>
      </c>
      <c r="D130" s="164" t="s">
        <v>122</v>
      </c>
      <c r="E130" s="165" t="s">
        <v>222</v>
      </c>
      <c r="F130" s="166" t="s">
        <v>223</v>
      </c>
      <c r="G130" s="167" t="s">
        <v>147</v>
      </c>
      <c r="H130" s="168">
        <v>75.599999999999994</v>
      </c>
      <c r="I130" s="169"/>
      <c r="J130" s="170">
        <f>ROUND(I130*H130,2)</f>
        <v>0</v>
      </c>
      <c r="K130" s="166" t="s">
        <v>126</v>
      </c>
      <c r="L130" s="38"/>
      <c r="M130" s="171" t="s">
        <v>3</v>
      </c>
      <c r="N130" s="172" t="s">
        <v>43</v>
      </c>
      <c r="O130" s="71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5" t="s">
        <v>127</v>
      </c>
      <c r="AT130" s="175" t="s">
        <v>122</v>
      </c>
      <c r="AU130" s="175" t="s">
        <v>82</v>
      </c>
      <c r="AY130" s="18" t="s">
        <v>120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8" t="s">
        <v>80</v>
      </c>
      <c r="BK130" s="176">
        <f>ROUND(I130*H130,2)</f>
        <v>0</v>
      </c>
      <c r="BL130" s="18" t="s">
        <v>127</v>
      </c>
      <c r="BM130" s="175" t="s">
        <v>224</v>
      </c>
    </row>
    <row r="131" s="13" customFormat="1">
      <c r="A131" s="13"/>
      <c r="B131" s="177"/>
      <c r="C131" s="13"/>
      <c r="D131" s="178" t="s">
        <v>129</v>
      </c>
      <c r="E131" s="179" t="s">
        <v>3</v>
      </c>
      <c r="F131" s="180" t="s">
        <v>225</v>
      </c>
      <c r="G131" s="13"/>
      <c r="H131" s="181">
        <v>75.599999999999994</v>
      </c>
      <c r="I131" s="182"/>
      <c r="J131" s="13"/>
      <c r="K131" s="13"/>
      <c r="L131" s="177"/>
      <c r="M131" s="183"/>
      <c r="N131" s="184"/>
      <c r="O131" s="184"/>
      <c r="P131" s="184"/>
      <c r="Q131" s="184"/>
      <c r="R131" s="184"/>
      <c r="S131" s="184"/>
      <c r="T131" s="18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9" t="s">
        <v>129</v>
      </c>
      <c r="AU131" s="179" t="s">
        <v>82</v>
      </c>
      <c r="AV131" s="13" t="s">
        <v>82</v>
      </c>
      <c r="AW131" s="13" t="s">
        <v>34</v>
      </c>
      <c r="AX131" s="13" t="s">
        <v>80</v>
      </c>
      <c r="AY131" s="179" t="s">
        <v>120</v>
      </c>
    </row>
    <row r="132" s="2" customFormat="1" ht="66.75" customHeight="1">
      <c r="A132" s="37"/>
      <c r="B132" s="163"/>
      <c r="C132" s="164" t="s">
        <v>8</v>
      </c>
      <c r="D132" s="164" t="s">
        <v>122</v>
      </c>
      <c r="E132" s="165" t="s">
        <v>226</v>
      </c>
      <c r="F132" s="166" t="s">
        <v>227</v>
      </c>
      <c r="G132" s="167" t="s">
        <v>228</v>
      </c>
      <c r="H132" s="168">
        <v>45</v>
      </c>
      <c r="I132" s="169"/>
      <c r="J132" s="170">
        <f>ROUND(I132*H132,2)</f>
        <v>0</v>
      </c>
      <c r="K132" s="166" t="s">
        <v>126</v>
      </c>
      <c r="L132" s="38"/>
      <c r="M132" s="171" t="s">
        <v>3</v>
      </c>
      <c r="N132" s="172" t="s">
        <v>43</v>
      </c>
      <c r="O132" s="71"/>
      <c r="P132" s="173">
        <f>O132*H132</f>
        <v>0</v>
      </c>
      <c r="Q132" s="173">
        <v>0.28736</v>
      </c>
      <c r="R132" s="173">
        <f>Q132*H132</f>
        <v>12.931200000000001</v>
      </c>
      <c r="S132" s="173">
        <v>0</v>
      </c>
      <c r="T132" s="17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5" t="s">
        <v>127</v>
      </c>
      <c r="AT132" s="175" t="s">
        <v>122</v>
      </c>
      <c r="AU132" s="175" t="s">
        <v>82</v>
      </c>
      <c r="AY132" s="18" t="s">
        <v>120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8" t="s">
        <v>80</v>
      </c>
      <c r="BK132" s="176">
        <f>ROUND(I132*H132,2)</f>
        <v>0</v>
      </c>
      <c r="BL132" s="18" t="s">
        <v>127</v>
      </c>
      <c r="BM132" s="175" t="s">
        <v>229</v>
      </c>
    </row>
    <row r="133" s="13" customFormat="1">
      <c r="A133" s="13"/>
      <c r="B133" s="177"/>
      <c r="C133" s="13"/>
      <c r="D133" s="178" t="s">
        <v>129</v>
      </c>
      <c r="E133" s="179" t="s">
        <v>3</v>
      </c>
      <c r="F133" s="180" t="s">
        <v>230</v>
      </c>
      <c r="G133" s="13"/>
      <c r="H133" s="181">
        <v>45</v>
      </c>
      <c r="I133" s="182"/>
      <c r="J133" s="13"/>
      <c r="K133" s="13"/>
      <c r="L133" s="177"/>
      <c r="M133" s="183"/>
      <c r="N133" s="184"/>
      <c r="O133" s="184"/>
      <c r="P133" s="184"/>
      <c r="Q133" s="184"/>
      <c r="R133" s="184"/>
      <c r="S133" s="184"/>
      <c r="T133" s="18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9" t="s">
        <v>129</v>
      </c>
      <c r="AU133" s="179" t="s">
        <v>82</v>
      </c>
      <c r="AV133" s="13" t="s">
        <v>82</v>
      </c>
      <c r="AW133" s="13" t="s">
        <v>34</v>
      </c>
      <c r="AX133" s="13" t="s">
        <v>80</v>
      </c>
      <c r="AY133" s="179" t="s">
        <v>120</v>
      </c>
    </row>
    <row r="134" s="12" customFormat="1" ht="22.8" customHeight="1">
      <c r="A134" s="12"/>
      <c r="B134" s="150"/>
      <c r="C134" s="12"/>
      <c r="D134" s="151" t="s">
        <v>71</v>
      </c>
      <c r="E134" s="161" t="s">
        <v>127</v>
      </c>
      <c r="F134" s="161" t="s">
        <v>231</v>
      </c>
      <c r="G134" s="12"/>
      <c r="H134" s="12"/>
      <c r="I134" s="153"/>
      <c r="J134" s="162">
        <f>BK134</f>
        <v>0</v>
      </c>
      <c r="K134" s="12"/>
      <c r="L134" s="150"/>
      <c r="M134" s="155"/>
      <c r="N134" s="156"/>
      <c r="O134" s="156"/>
      <c r="P134" s="157">
        <f>SUM(P135:P142)</f>
        <v>0</v>
      </c>
      <c r="Q134" s="156"/>
      <c r="R134" s="157">
        <f>SUM(R135:R142)</f>
        <v>197.15218999999999</v>
      </c>
      <c r="S134" s="156"/>
      <c r="T134" s="158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1" t="s">
        <v>80</v>
      </c>
      <c r="AT134" s="159" t="s">
        <v>71</v>
      </c>
      <c r="AU134" s="159" t="s">
        <v>80</v>
      </c>
      <c r="AY134" s="151" t="s">
        <v>120</v>
      </c>
      <c r="BK134" s="160">
        <f>SUM(BK135:BK142)</f>
        <v>0</v>
      </c>
    </row>
    <row r="135" s="2" customFormat="1">
      <c r="A135" s="37"/>
      <c r="B135" s="163"/>
      <c r="C135" s="164" t="s">
        <v>232</v>
      </c>
      <c r="D135" s="164" t="s">
        <v>122</v>
      </c>
      <c r="E135" s="165" t="s">
        <v>233</v>
      </c>
      <c r="F135" s="166" t="s">
        <v>234</v>
      </c>
      <c r="G135" s="167" t="s">
        <v>147</v>
      </c>
      <c r="H135" s="168">
        <v>43.460000000000001</v>
      </c>
      <c r="I135" s="169"/>
      <c r="J135" s="170">
        <f>ROUND(I135*H135,2)</f>
        <v>0</v>
      </c>
      <c r="K135" s="166" t="s">
        <v>126</v>
      </c>
      <c r="L135" s="38"/>
      <c r="M135" s="171" t="s">
        <v>3</v>
      </c>
      <c r="N135" s="172" t="s">
        <v>43</v>
      </c>
      <c r="O135" s="71"/>
      <c r="P135" s="173">
        <f>O135*H135</f>
        <v>0</v>
      </c>
      <c r="Q135" s="173">
        <v>2.0874999999999999</v>
      </c>
      <c r="R135" s="173">
        <f>Q135*H135</f>
        <v>90.722750000000005</v>
      </c>
      <c r="S135" s="173">
        <v>0</v>
      </c>
      <c r="T135" s="17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5" t="s">
        <v>127</v>
      </c>
      <c r="AT135" s="175" t="s">
        <v>122</v>
      </c>
      <c r="AU135" s="175" t="s">
        <v>82</v>
      </c>
      <c r="AY135" s="18" t="s">
        <v>120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8" t="s">
        <v>80</v>
      </c>
      <c r="BK135" s="176">
        <f>ROUND(I135*H135,2)</f>
        <v>0</v>
      </c>
      <c r="BL135" s="18" t="s">
        <v>127</v>
      </c>
      <c r="BM135" s="175" t="s">
        <v>235</v>
      </c>
    </row>
    <row r="136" s="13" customFormat="1">
      <c r="A136" s="13"/>
      <c r="B136" s="177"/>
      <c r="C136" s="13"/>
      <c r="D136" s="178" t="s">
        <v>129</v>
      </c>
      <c r="E136" s="179" t="s">
        <v>3</v>
      </c>
      <c r="F136" s="180" t="s">
        <v>236</v>
      </c>
      <c r="G136" s="13"/>
      <c r="H136" s="181">
        <v>22.960000000000001</v>
      </c>
      <c r="I136" s="182"/>
      <c r="J136" s="13"/>
      <c r="K136" s="13"/>
      <c r="L136" s="177"/>
      <c r="M136" s="183"/>
      <c r="N136" s="184"/>
      <c r="O136" s="184"/>
      <c r="P136" s="184"/>
      <c r="Q136" s="184"/>
      <c r="R136" s="184"/>
      <c r="S136" s="184"/>
      <c r="T136" s="18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9" t="s">
        <v>129</v>
      </c>
      <c r="AU136" s="179" t="s">
        <v>82</v>
      </c>
      <c r="AV136" s="13" t="s">
        <v>82</v>
      </c>
      <c r="AW136" s="13" t="s">
        <v>34</v>
      </c>
      <c r="AX136" s="13" t="s">
        <v>72</v>
      </c>
      <c r="AY136" s="179" t="s">
        <v>120</v>
      </c>
    </row>
    <row r="137" s="13" customFormat="1">
      <c r="A137" s="13"/>
      <c r="B137" s="177"/>
      <c r="C137" s="13"/>
      <c r="D137" s="178" t="s">
        <v>129</v>
      </c>
      <c r="E137" s="179" t="s">
        <v>3</v>
      </c>
      <c r="F137" s="180" t="s">
        <v>237</v>
      </c>
      <c r="G137" s="13"/>
      <c r="H137" s="181">
        <v>20.5</v>
      </c>
      <c r="I137" s="182"/>
      <c r="J137" s="13"/>
      <c r="K137" s="13"/>
      <c r="L137" s="177"/>
      <c r="M137" s="183"/>
      <c r="N137" s="184"/>
      <c r="O137" s="184"/>
      <c r="P137" s="184"/>
      <c r="Q137" s="184"/>
      <c r="R137" s="184"/>
      <c r="S137" s="184"/>
      <c r="T137" s="18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9" t="s">
        <v>129</v>
      </c>
      <c r="AU137" s="179" t="s">
        <v>82</v>
      </c>
      <c r="AV137" s="13" t="s">
        <v>82</v>
      </c>
      <c r="AW137" s="13" t="s">
        <v>34</v>
      </c>
      <c r="AX137" s="13" t="s">
        <v>72</v>
      </c>
      <c r="AY137" s="179" t="s">
        <v>120</v>
      </c>
    </row>
    <row r="138" s="14" customFormat="1">
      <c r="A138" s="14"/>
      <c r="B138" s="186"/>
      <c r="C138" s="14"/>
      <c r="D138" s="178" t="s">
        <v>129</v>
      </c>
      <c r="E138" s="187" t="s">
        <v>3</v>
      </c>
      <c r="F138" s="188" t="s">
        <v>160</v>
      </c>
      <c r="G138" s="14"/>
      <c r="H138" s="189">
        <v>43.460000000000001</v>
      </c>
      <c r="I138" s="190"/>
      <c r="J138" s="14"/>
      <c r="K138" s="14"/>
      <c r="L138" s="186"/>
      <c r="M138" s="191"/>
      <c r="N138" s="192"/>
      <c r="O138" s="192"/>
      <c r="P138" s="192"/>
      <c r="Q138" s="192"/>
      <c r="R138" s="192"/>
      <c r="S138" s="192"/>
      <c r="T138" s="19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87" t="s">
        <v>129</v>
      </c>
      <c r="AU138" s="187" t="s">
        <v>82</v>
      </c>
      <c r="AV138" s="14" t="s">
        <v>127</v>
      </c>
      <c r="AW138" s="14" t="s">
        <v>34</v>
      </c>
      <c r="AX138" s="14" t="s">
        <v>80</v>
      </c>
      <c r="AY138" s="187" t="s">
        <v>120</v>
      </c>
    </row>
    <row r="139" s="2" customFormat="1">
      <c r="A139" s="37"/>
      <c r="B139" s="163"/>
      <c r="C139" s="164" t="s">
        <v>238</v>
      </c>
      <c r="D139" s="164" t="s">
        <v>122</v>
      </c>
      <c r="E139" s="165" t="s">
        <v>239</v>
      </c>
      <c r="F139" s="166" t="s">
        <v>240</v>
      </c>
      <c r="G139" s="167" t="s">
        <v>147</v>
      </c>
      <c r="H139" s="168">
        <v>53.299999999999997</v>
      </c>
      <c r="I139" s="169"/>
      <c r="J139" s="170">
        <f>ROUND(I139*H139,2)</f>
        <v>0</v>
      </c>
      <c r="K139" s="166" t="s">
        <v>126</v>
      </c>
      <c r="L139" s="38"/>
      <c r="M139" s="171" t="s">
        <v>3</v>
      </c>
      <c r="N139" s="172" t="s">
        <v>43</v>
      </c>
      <c r="O139" s="71"/>
      <c r="P139" s="173">
        <f>O139*H139</f>
        <v>0</v>
      </c>
      <c r="Q139" s="173">
        <v>1.9967999999999999</v>
      </c>
      <c r="R139" s="173">
        <f>Q139*H139</f>
        <v>106.42943999999999</v>
      </c>
      <c r="S139" s="173">
        <v>0</v>
      </c>
      <c r="T139" s="17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5" t="s">
        <v>127</v>
      </c>
      <c r="AT139" s="175" t="s">
        <v>122</v>
      </c>
      <c r="AU139" s="175" t="s">
        <v>82</v>
      </c>
      <c r="AY139" s="18" t="s">
        <v>120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80</v>
      </c>
      <c r="BK139" s="176">
        <f>ROUND(I139*H139,2)</f>
        <v>0</v>
      </c>
      <c r="BL139" s="18" t="s">
        <v>127</v>
      </c>
      <c r="BM139" s="175" t="s">
        <v>241</v>
      </c>
    </row>
    <row r="140" s="13" customFormat="1">
      <c r="A140" s="13"/>
      <c r="B140" s="177"/>
      <c r="C140" s="13"/>
      <c r="D140" s="178" t="s">
        <v>129</v>
      </c>
      <c r="E140" s="179" t="s">
        <v>3</v>
      </c>
      <c r="F140" s="180" t="s">
        <v>242</v>
      </c>
      <c r="G140" s="13"/>
      <c r="H140" s="181">
        <v>53.299999999999997</v>
      </c>
      <c r="I140" s="182"/>
      <c r="J140" s="13"/>
      <c r="K140" s="13"/>
      <c r="L140" s="177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9" t="s">
        <v>129</v>
      </c>
      <c r="AU140" s="179" t="s">
        <v>82</v>
      </c>
      <c r="AV140" s="13" t="s">
        <v>82</v>
      </c>
      <c r="AW140" s="13" t="s">
        <v>34</v>
      </c>
      <c r="AX140" s="13" t="s">
        <v>80</v>
      </c>
      <c r="AY140" s="179" t="s">
        <v>120</v>
      </c>
    </row>
    <row r="141" s="2" customFormat="1">
      <c r="A141" s="37"/>
      <c r="B141" s="163"/>
      <c r="C141" s="164" t="s">
        <v>243</v>
      </c>
      <c r="D141" s="164" t="s">
        <v>122</v>
      </c>
      <c r="E141" s="165" t="s">
        <v>244</v>
      </c>
      <c r="F141" s="166" t="s">
        <v>245</v>
      </c>
      <c r="G141" s="167" t="s">
        <v>133</v>
      </c>
      <c r="H141" s="168">
        <v>155.80000000000001</v>
      </c>
      <c r="I141" s="169"/>
      <c r="J141" s="170">
        <f>ROUND(I141*H141,2)</f>
        <v>0</v>
      </c>
      <c r="K141" s="166" t="s">
        <v>126</v>
      </c>
      <c r="L141" s="38"/>
      <c r="M141" s="171" t="s">
        <v>3</v>
      </c>
      <c r="N141" s="172" t="s">
        <v>43</v>
      </c>
      <c r="O141" s="71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75" t="s">
        <v>127</v>
      </c>
      <c r="AT141" s="175" t="s">
        <v>122</v>
      </c>
      <c r="AU141" s="175" t="s">
        <v>82</v>
      </c>
      <c r="AY141" s="18" t="s">
        <v>120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8" t="s">
        <v>80</v>
      </c>
      <c r="BK141" s="176">
        <f>ROUND(I141*H141,2)</f>
        <v>0</v>
      </c>
      <c r="BL141" s="18" t="s">
        <v>127</v>
      </c>
      <c r="BM141" s="175" t="s">
        <v>246</v>
      </c>
    </row>
    <row r="142" s="13" customFormat="1">
      <c r="A142" s="13"/>
      <c r="B142" s="177"/>
      <c r="C142" s="13"/>
      <c r="D142" s="178" t="s">
        <v>129</v>
      </c>
      <c r="E142" s="179" t="s">
        <v>3</v>
      </c>
      <c r="F142" s="180" t="s">
        <v>247</v>
      </c>
      <c r="G142" s="13"/>
      <c r="H142" s="181">
        <v>155.80000000000001</v>
      </c>
      <c r="I142" s="182"/>
      <c r="J142" s="13"/>
      <c r="K142" s="13"/>
      <c r="L142" s="177"/>
      <c r="M142" s="183"/>
      <c r="N142" s="184"/>
      <c r="O142" s="184"/>
      <c r="P142" s="184"/>
      <c r="Q142" s="184"/>
      <c r="R142" s="184"/>
      <c r="S142" s="184"/>
      <c r="T142" s="18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79" t="s">
        <v>129</v>
      </c>
      <c r="AU142" s="179" t="s">
        <v>82</v>
      </c>
      <c r="AV142" s="13" t="s">
        <v>82</v>
      </c>
      <c r="AW142" s="13" t="s">
        <v>34</v>
      </c>
      <c r="AX142" s="13" t="s">
        <v>80</v>
      </c>
      <c r="AY142" s="179" t="s">
        <v>120</v>
      </c>
    </row>
    <row r="143" s="12" customFormat="1" ht="22.8" customHeight="1">
      <c r="A143" s="12"/>
      <c r="B143" s="150"/>
      <c r="C143" s="12"/>
      <c r="D143" s="151" t="s">
        <v>71</v>
      </c>
      <c r="E143" s="161" t="s">
        <v>248</v>
      </c>
      <c r="F143" s="161" t="s">
        <v>249</v>
      </c>
      <c r="G143" s="12"/>
      <c r="H143" s="12"/>
      <c r="I143" s="153"/>
      <c r="J143" s="162">
        <f>BK143</f>
        <v>0</v>
      </c>
      <c r="K143" s="12"/>
      <c r="L143" s="150"/>
      <c r="M143" s="155"/>
      <c r="N143" s="156"/>
      <c r="O143" s="156"/>
      <c r="P143" s="157">
        <f>P144</f>
        <v>0</v>
      </c>
      <c r="Q143" s="156"/>
      <c r="R143" s="157">
        <f>R144</f>
        <v>0</v>
      </c>
      <c r="S143" s="156"/>
      <c r="T143" s="158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1" t="s">
        <v>80</v>
      </c>
      <c r="AT143" s="159" t="s">
        <v>71</v>
      </c>
      <c r="AU143" s="159" t="s">
        <v>80</v>
      </c>
      <c r="AY143" s="151" t="s">
        <v>120</v>
      </c>
      <c r="BK143" s="160">
        <f>BK144</f>
        <v>0</v>
      </c>
    </row>
    <row r="144" s="2" customFormat="1" ht="21.75" customHeight="1">
      <c r="A144" s="37"/>
      <c r="B144" s="163"/>
      <c r="C144" s="164" t="s">
        <v>250</v>
      </c>
      <c r="D144" s="164" t="s">
        <v>122</v>
      </c>
      <c r="E144" s="165" t="s">
        <v>251</v>
      </c>
      <c r="F144" s="166" t="s">
        <v>252</v>
      </c>
      <c r="G144" s="167" t="s">
        <v>253</v>
      </c>
      <c r="H144" s="168">
        <v>210.106</v>
      </c>
      <c r="I144" s="169"/>
      <c r="J144" s="170">
        <f>ROUND(I144*H144,2)</f>
        <v>0</v>
      </c>
      <c r="K144" s="166" t="s">
        <v>126</v>
      </c>
      <c r="L144" s="38"/>
      <c r="M144" s="204" t="s">
        <v>3</v>
      </c>
      <c r="N144" s="205" t="s">
        <v>43</v>
      </c>
      <c r="O144" s="206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5" t="s">
        <v>127</v>
      </c>
      <c r="AT144" s="175" t="s">
        <v>122</v>
      </c>
      <c r="AU144" s="175" t="s">
        <v>82</v>
      </c>
      <c r="AY144" s="18" t="s">
        <v>120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8" t="s">
        <v>80</v>
      </c>
      <c r="BK144" s="176">
        <f>ROUND(I144*H144,2)</f>
        <v>0</v>
      </c>
      <c r="BL144" s="18" t="s">
        <v>127</v>
      </c>
      <c r="BM144" s="175" t="s">
        <v>254</v>
      </c>
    </row>
    <row r="145" s="2" customFormat="1" ht="6.96" customHeight="1">
      <c r="A145" s="37"/>
      <c r="B145" s="54"/>
      <c r="C145" s="55"/>
      <c r="D145" s="55"/>
      <c r="E145" s="55"/>
      <c r="F145" s="55"/>
      <c r="G145" s="55"/>
      <c r="H145" s="55"/>
      <c r="I145" s="55"/>
      <c r="J145" s="55"/>
      <c r="K145" s="55"/>
      <c r="L145" s="38"/>
      <c r="M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</sheetData>
  <autoFilter ref="C83:K14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92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26.25" customHeight="1">
      <c r="B7" s="21"/>
      <c r="E7" s="114" t="str">
        <f>'Rekapitulace stavby'!K6</f>
        <v>Vodní nádrž „ Lesní rybník „na p.č. 622/11 a 622/21 v k.ú. Ždár u Kaplice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93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255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20</v>
      </c>
      <c r="G11" s="37"/>
      <c r="H11" s="37"/>
      <c r="I11" s="31" t="s">
        <v>21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22</v>
      </c>
      <c r="E12" s="37"/>
      <c r="F12" s="26" t="s">
        <v>23</v>
      </c>
      <c r="G12" s="37"/>
      <c r="H12" s="37"/>
      <c r="I12" s="31" t="s">
        <v>24</v>
      </c>
      <c r="J12" s="63" t="str">
        <f>'Rekapitulace stavby'!AN8</f>
        <v>8. 4. 2021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26</v>
      </c>
      <c r="E14" s="37"/>
      <c r="F14" s="37"/>
      <c r="G14" s="37"/>
      <c r="H14" s="37"/>
      <c r="I14" s="31" t="s">
        <v>27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29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27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27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33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35</v>
      </c>
      <c r="E23" s="37"/>
      <c r="F23" s="37"/>
      <c r="G23" s="37"/>
      <c r="H23" s="37"/>
      <c r="I23" s="31" t="s">
        <v>27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16"/>
      <c r="B27" s="117"/>
      <c r="C27" s="116"/>
      <c r="D27" s="116"/>
      <c r="E27" s="35" t="s">
        <v>95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38</v>
      </c>
      <c r="E30" s="37"/>
      <c r="F30" s="37"/>
      <c r="G30" s="37"/>
      <c r="H30" s="37"/>
      <c r="I30" s="37"/>
      <c r="J30" s="89">
        <f>ROUND(J88,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42" t="s">
        <v>39</v>
      </c>
      <c r="J32" s="42" t="s">
        <v>41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42</v>
      </c>
      <c r="E33" s="31" t="s">
        <v>43</v>
      </c>
      <c r="F33" s="121">
        <f>ROUND((SUM(BE88:BE169)),  2)</f>
        <v>0</v>
      </c>
      <c r="G33" s="37"/>
      <c r="H33" s="37"/>
      <c r="I33" s="122">
        <v>0.20999999999999999</v>
      </c>
      <c r="J33" s="121">
        <f>ROUND(((SUM(BE88:BE169))*I33),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1">
        <f>ROUND((SUM(BF88:BF169)),  2)</f>
        <v>0</v>
      </c>
      <c r="G34" s="37"/>
      <c r="H34" s="37"/>
      <c r="I34" s="122">
        <v>0.14999999999999999</v>
      </c>
      <c r="J34" s="121">
        <f>ROUND(((SUM(BF88:BF169))*I34),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1">
        <f>ROUND((SUM(BG88:BG169)),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1">
        <f>ROUND((SUM(BH88:BH169)),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1">
        <f>ROUND((SUM(BI88:BI169)),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48</v>
      </c>
      <c r="E39" s="75"/>
      <c r="F39" s="75"/>
      <c r="G39" s="125" t="s">
        <v>49</v>
      </c>
      <c r="H39" s="126" t="s">
        <v>50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7"/>
      <c r="D48" s="37"/>
      <c r="E48" s="114" t="str">
        <f>E7</f>
        <v>Vodní nádrž „ Lesní rybník „na p.č. 622/11 a 622/21 v k.ú. Ždár u Kaplice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SO 02 - Výpustné zařízení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7"/>
      <c r="E52" s="37"/>
      <c r="F52" s="26" t="str">
        <f>F12</f>
        <v xml:space="preserve"> k.ú. Ždár u Kaplice</v>
      </c>
      <c r="G52" s="37"/>
      <c r="H52" s="37"/>
      <c r="I52" s="31" t="s">
        <v>24</v>
      </c>
      <c r="J52" s="63" t="str">
        <f>IF(J12="","",J12)</f>
        <v>8. 4. 2021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7"/>
      <c r="E54" s="37"/>
      <c r="F54" s="26" t="str">
        <f>E15</f>
        <v xml:space="preserve"> </v>
      </c>
      <c r="G54" s="37"/>
      <c r="H54" s="37"/>
      <c r="I54" s="31" t="s">
        <v>32</v>
      </c>
      <c r="J54" s="35" t="str">
        <f>E21</f>
        <v>Ing. Martina Hřebeková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35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70</v>
      </c>
      <c r="D59" s="37"/>
      <c r="E59" s="37"/>
      <c r="F59" s="37"/>
      <c r="G59" s="37"/>
      <c r="H59" s="37"/>
      <c r="I59" s="37"/>
      <c r="J59" s="89">
        <f>J88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100</v>
      </c>
      <c r="E60" s="134"/>
      <c r="F60" s="134"/>
      <c r="G60" s="134"/>
      <c r="H60" s="134"/>
      <c r="I60" s="134"/>
      <c r="J60" s="135">
        <f>J89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101</v>
      </c>
      <c r="E61" s="138"/>
      <c r="F61" s="138"/>
      <c r="G61" s="138"/>
      <c r="H61" s="138"/>
      <c r="I61" s="138"/>
      <c r="J61" s="139">
        <f>J90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256</v>
      </c>
      <c r="E62" s="138"/>
      <c r="F62" s="138"/>
      <c r="G62" s="138"/>
      <c r="H62" s="138"/>
      <c r="I62" s="138"/>
      <c r="J62" s="139">
        <f>J97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103</v>
      </c>
      <c r="E63" s="138"/>
      <c r="F63" s="138"/>
      <c r="G63" s="138"/>
      <c r="H63" s="138"/>
      <c r="I63" s="138"/>
      <c r="J63" s="139">
        <f>J120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6"/>
      <c r="C64" s="10"/>
      <c r="D64" s="137" t="s">
        <v>257</v>
      </c>
      <c r="E64" s="138"/>
      <c r="F64" s="138"/>
      <c r="G64" s="138"/>
      <c r="H64" s="138"/>
      <c r="I64" s="138"/>
      <c r="J64" s="139">
        <f>J131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6"/>
      <c r="C65" s="10"/>
      <c r="D65" s="137" t="s">
        <v>258</v>
      </c>
      <c r="E65" s="138"/>
      <c r="F65" s="138"/>
      <c r="G65" s="138"/>
      <c r="H65" s="138"/>
      <c r="I65" s="138"/>
      <c r="J65" s="139">
        <f>J141</f>
        <v>0</v>
      </c>
      <c r="K65" s="10"/>
      <c r="L65" s="13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6"/>
      <c r="C66" s="10"/>
      <c r="D66" s="137" t="s">
        <v>104</v>
      </c>
      <c r="E66" s="138"/>
      <c r="F66" s="138"/>
      <c r="G66" s="138"/>
      <c r="H66" s="138"/>
      <c r="I66" s="138"/>
      <c r="J66" s="139">
        <f>J152</f>
        <v>0</v>
      </c>
      <c r="K66" s="10"/>
      <c r="L66" s="13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32"/>
      <c r="C67" s="9"/>
      <c r="D67" s="133" t="s">
        <v>259</v>
      </c>
      <c r="E67" s="134"/>
      <c r="F67" s="134"/>
      <c r="G67" s="134"/>
      <c r="H67" s="134"/>
      <c r="I67" s="134"/>
      <c r="J67" s="135">
        <f>J154</f>
        <v>0</v>
      </c>
      <c r="K67" s="9"/>
      <c r="L67" s="13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36"/>
      <c r="C68" s="10"/>
      <c r="D68" s="137" t="s">
        <v>260</v>
      </c>
      <c r="E68" s="138"/>
      <c r="F68" s="138"/>
      <c r="G68" s="138"/>
      <c r="H68" s="138"/>
      <c r="I68" s="138"/>
      <c r="J68" s="139">
        <f>J155</f>
        <v>0</v>
      </c>
      <c r="K68" s="10"/>
      <c r="L68" s="13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7"/>
      <c r="B69" s="38"/>
      <c r="C69" s="37"/>
      <c r="D69" s="37"/>
      <c r="E69" s="37"/>
      <c r="F69" s="37"/>
      <c r="G69" s="37"/>
      <c r="H69" s="37"/>
      <c r="I69" s="37"/>
      <c r="J69" s="37"/>
      <c r="K69" s="3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4" s="2" customFormat="1" ht="6.96" customHeight="1">
      <c r="A74" s="37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4.96" customHeight="1">
      <c r="A75" s="37"/>
      <c r="B75" s="38"/>
      <c r="C75" s="22" t="s">
        <v>105</v>
      </c>
      <c r="D75" s="37"/>
      <c r="E75" s="37"/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17</v>
      </c>
      <c r="D77" s="37"/>
      <c r="E77" s="37"/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6.25" customHeight="1">
      <c r="A78" s="37"/>
      <c r="B78" s="38"/>
      <c r="C78" s="37"/>
      <c r="D78" s="37"/>
      <c r="E78" s="114" t="str">
        <f>E7</f>
        <v>Vodní nádrž „ Lesní rybník „na p.č. 622/11 a 622/21 v k.ú. Ždár u Kaplice</v>
      </c>
      <c r="F78" s="31"/>
      <c r="G78" s="31"/>
      <c r="H78" s="31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93</v>
      </c>
      <c r="D79" s="37"/>
      <c r="E79" s="37"/>
      <c r="F79" s="37"/>
      <c r="G79" s="37"/>
      <c r="H79" s="37"/>
      <c r="I79" s="37"/>
      <c r="J79" s="37"/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7"/>
      <c r="D80" s="37"/>
      <c r="E80" s="61" t="str">
        <f>E9</f>
        <v>SO 02 - Výpustné zařízení</v>
      </c>
      <c r="F80" s="37"/>
      <c r="G80" s="37"/>
      <c r="H80" s="37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22</v>
      </c>
      <c r="D82" s="37"/>
      <c r="E82" s="37"/>
      <c r="F82" s="26" t="str">
        <f>F12</f>
        <v xml:space="preserve"> k.ú. Ždár u Kaplice</v>
      </c>
      <c r="G82" s="37"/>
      <c r="H82" s="37"/>
      <c r="I82" s="31" t="s">
        <v>24</v>
      </c>
      <c r="J82" s="63" t="str">
        <f>IF(J12="","",J12)</f>
        <v>8. 4. 2021</v>
      </c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25.65" customHeight="1">
      <c r="A84" s="37"/>
      <c r="B84" s="38"/>
      <c r="C84" s="31" t="s">
        <v>26</v>
      </c>
      <c r="D84" s="37"/>
      <c r="E84" s="37"/>
      <c r="F84" s="26" t="str">
        <f>E15</f>
        <v xml:space="preserve"> </v>
      </c>
      <c r="G84" s="37"/>
      <c r="H84" s="37"/>
      <c r="I84" s="31" t="s">
        <v>32</v>
      </c>
      <c r="J84" s="35" t="str">
        <f>E21</f>
        <v>Ing. Martina Hřebeková</v>
      </c>
      <c r="K84" s="37"/>
      <c r="L84" s="115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30</v>
      </c>
      <c r="D85" s="37"/>
      <c r="E85" s="37"/>
      <c r="F85" s="26" t="str">
        <f>IF(E18="","",E18)</f>
        <v>Vyplň údaj</v>
      </c>
      <c r="G85" s="37"/>
      <c r="H85" s="37"/>
      <c r="I85" s="31" t="s">
        <v>35</v>
      </c>
      <c r="J85" s="35" t="str">
        <f>E24</f>
        <v xml:space="preserve"> </v>
      </c>
      <c r="K85" s="37"/>
      <c r="L85" s="115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115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40"/>
      <c r="B87" s="141"/>
      <c r="C87" s="142" t="s">
        <v>106</v>
      </c>
      <c r="D87" s="143" t="s">
        <v>57</v>
      </c>
      <c r="E87" s="143" t="s">
        <v>53</v>
      </c>
      <c r="F87" s="143" t="s">
        <v>54</v>
      </c>
      <c r="G87" s="143" t="s">
        <v>107</v>
      </c>
      <c r="H87" s="143" t="s">
        <v>108</v>
      </c>
      <c r="I87" s="143" t="s">
        <v>109</v>
      </c>
      <c r="J87" s="143" t="s">
        <v>98</v>
      </c>
      <c r="K87" s="144" t="s">
        <v>110</v>
      </c>
      <c r="L87" s="145"/>
      <c r="M87" s="79" t="s">
        <v>3</v>
      </c>
      <c r="N87" s="80" t="s">
        <v>42</v>
      </c>
      <c r="O87" s="80" t="s">
        <v>111</v>
      </c>
      <c r="P87" s="80" t="s">
        <v>112</v>
      </c>
      <c r="Q87" s="80" t="s">
        <v>113</v>
      </c>
      <c r="R87" s="80" t="s">
        <v>114</v>
      </c>
      <c r="S87" s="80" t="s">
        <v>115</v>
      </c>
      <c r="T87" s="81" t="s">
        <v>116</v>
      </c>
      <c r="U87" s="140"/>
      <c r="V87" s="140"/>
      <c r="W87" s="140"/>
      <c r="X87" s="140"/>
      <c r="Y87" s="140"/>
      <c r="Z87" s="140"/>
      <c r="AA87" s="140"/>
      <c r="AB87" s="140"/>
      <c r="AC87" s="140"/>
      <c r="AD87" s="140"/>
      <c r="AE87" s="140"/>
    </row>
    <row r="88" s="2" customFormat="1" ht="22.8" customHeight="1">
      <c r="A88" s="37"/>
      <c r="B88" s="38"/>
      <c r="C88" s="86" t="s">
        <v>117</v>
      </c>
      <c r="D88" s="37"/>
      <c r="E88" s="37"/>
      <c r="F88" s="37"/>
      <c r="G88" s="37"/>
      <c r="H88" s="37"/>
      <c r="I88" s="37"/>
      <c r="J88" s="146">
        <f>BK88</f>
        <v>0</v>
      </c>
      <c r="K88" s="37"/>
      <c r="L88" s="38"/>
      <c r="M88" s="82"/>
      <c r="N88" s="67"/>
      <c r="O88" s="83"/>
      <c r="P88" s="147">
        <f>P89+P154</f>
        <v>0</v>
      </c>
      <c r="Q88" s="83"/>
      <c r="R88" s="147">
        <f>R89+R154</f>
        <v>8.0109402499999991</v>
      </c>
      <c r="S88" s="83"/>
      <c r="T88" s="148">
        <f>T89+T154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8" t="s">
        <v>71</v>
      </c>
      <c r="AU88" s="18" t="s">
        <v>99</v>
      </c>
      <c r="BK88" s="149">
        <f>BK89+BK154</f>
        <v>0</v>
      </c>
    </row>
    <row r="89" s="12" customFormat="1" ht="25.92" customHeight="1">
      <c r="A89" s="12"/>
      <c r="B89" s="150"/>
      <c r="C89" s="12"/>
      <c r="D89" s="151" t="s">
        <v>71</v>
      </c>
      <c r="E89" s="152" t="s">
        <v>118</v>
      </c>
      <c r="F89" s="152" t="s">
        <v>119</v>
      </c>
      <c r="G89" s="12"/>
      <c r="H89" s="12"/>
      <c r="I89" s="153"/>
      <c r="J89" s="154">
        <f>BK89</f>
        <v>0</v>
      </c>
      <c r="K89" s="12"/>
      <c r="L89" s="150"/>
      <c r="M89" s="155"/>
      <c r="N89" s="156"/>
      <c r="O89" s="156"/>
      <c r="P89" s="157">
        <f>P90+P97+P120+P131+P141+P152</f>
        <v>0</v>
      </c>
      <c r="Q89" s="156"/>
      <c r="R89" s="157">
        <f>R90+R97+R120+R131+R141+R152</f>
        <v>7.6181322499999995</v>
      </c>
      <c r="S89" s="156"/>
      <c r="T89" s="158">
        <f>T90+T97+T120+T131+T141+T152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1" t="s">
        <v>80</v>
      </c>
      <c r="AT89" s="159" t="s">
        <v>71</v>
      </c>
      <c r="AU89" s="159" t="s">
        <v>72</v>
      </c>
      <c r="AY89" s="151" t="s">
        <v>120</v>
      </c>
      <c r="BK89" s="160">
        <f>BK90+BK97+BK120+BK131+BK141+BK152</f>
        <v>0</v>
      </c>
    </row>
    <row r="90" s="12" customFormat="1" ht="22.8" customHeight="1">
      <c r="A90" s="12"/>
      <c r="B90" s="150"/>
      <c r="C90" s="12"/>
      <c r="D90" s="151" t="s">
        <v>71</v>
      </c>
      <c r="E90" s="161" t="s">
        <v>80</v>
      </c>
      <c r="F90" s="161" t="s">
        <v>121</v>
      </c>
      <c r="G90" s="12"/>
      <c r="H90" s="12"/>
      <c r="I90" s="153"/>
      <c r="J90" s="162">
        <f>BK90</f>
        <v>0</v>
      </c>
      <c r="K90" s="12"/>
      <c r="L90" s="150"/>
      <c r="M90" s="155"/>
      <c r="N90" s="156"/>
      <c r="O90" s="156"/>
      <c r="P90" s="157">
        <f>SUM(P91:P96)</f>
        <v>0</v>
      </c>
      <c r="Q90" s="156"/>
      <c r="R90" s="157">
        <f>SUM(R91:R96)</f>
        <v>0</v>
      </c>
      <c r="S90" s="156"/>
      <c r="T90" s="158">
        <f>SUM(T91:T96)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51" t="s">
        <v>80</v>
      </c>
      <c r="AT90" s="159" t="s">
        <v>71</v>
      </c>
      <c r="AU90" s="159" t="s">
        <v>80</v>
      </c>
      <c r="AY90" s="151" t="s">
        <v>120</v>
      </c>
      <c r="BK90" s="160">
        <f>SUM(BK91:BK96)</f>
        <v>0</v>
      </c>
    </row>
    <row r="91" s="2" customFormat="1" ht="44.25" customHeight="1">
      <c r="A91" s="37"/>
      <c r="B91" s="163"/>
      <c r="C91" s="164" t="s">
        <v>80</v>
      </c>
      <c r="D91" s="164" t="s">
        <v>122</v>
      </c>
      <c r="E91" s="165" t="s">
        <v>261</v>
      </c>
      <c r="F91" s="166" t="s">
        <v>262</v>
      </c>
      <c r="G91" s="167" t="s">
        <v>147</v>
      </c>
      <c r="H91" s="168">
        <v>4.3200000000000003</v>
      </c>
      <c r="I91" s="169"/>
      <c r="J91" s="170">
        <f>ROUND(I91*H91,2)</f>
        <v>0</v>
      </c>
      <c r="K91" s="166" t="s">
        <v>126</v>
      </c>
      <c r="L91" s="38"/>
      <c r="M91" s="171" t="s">
        <v>3</v>
      </c>
      <c r="N91" s="172" t="s">
        <v>43</v>
      </c>
      <c r="O91" s="71"/>
      <c r="P91" s="173">
        <f>O91*H91</f>
        <v>0</v>
      </c>
      <c r="Q91" s="173">
        <v>0</v>
      </c>
      <c r="R91" s="173">
        <f>Q91*H91</f>
        <v>0</v>
      </c>
      <c r="S91" s="173">
        <v>0</v>
      </c>
      <c r="T91" s="17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75" t="s">
        <v>127</v>
      </c>
      <c r="AT91" s="175" t="s">
        <v>122</v>
      </c>
      <c r="AU91" s="175" t="s">
        <v>82</v>
      </c>
      <c r="AY91" s="18" t="s">
        <v>120</v>
      </c>
      <c r="BE91" s="176">
        <f>IF(N91="základní",J91,0)</f>
        <v>0</v>
      </c>
      <c r="BF91" s="176">
        <f>IF(N91="snížená",J91,0)</f>
        <v>0</v>
      </c>
      <c r="BG91" s="176">
        <f>IF(N91="zákl. přenesená",J91,0)</f>
        <v>0</v>
      </c>
      <c r="BH91" s="176">
        <f>IF(N91="sníž. přenesená",J91,0)</f>
        <v>0</v>
      </c>
      <c r="BI91" s="176">
        <f>IF(N91="nulová",J91,0)</f>
        <v>0</v>
      </c>
      <c r="BJ91" s="18" t="s">
        <v>80</v>
      </c>
      <c r="BK91" s="176">
        <f>ROUND(I91*H91,2)</f>
        <v>0</v>
      </c>
      <c r="BL91" s="18" t="s">
        <v>127</v>
      </c>
      <c r="BM91" s="175" t="s">
        <v>263</v>
      </c>
    </row>
    <row r="92" s="13" customFormat="1">
      <c r="A92" s="13"/>
      <c r="B92" s="177"/>
      <c r="C92" s="13"/>
      <c r="D92" s="178" t="s">
        <v>129</v>
      </c>
      <c r="E92" s="179" t="s">
        <v>3</v>
      </c>
      <c r="F92" s="180" t="s">
        <v>264</v>
      </c>
      <c r="G92" s="13"/>
      <c r="H92" s="181">
        <v>4.3200000000000003</v>
      </c>
      <c r="I92" s="182"/>
      <c r="J92" s="13"/>
      <c r="K92" s="13"/>
      <c r="L92" s="177"/>
      <c r="M92" s="183"/>
      <c r="N92" s="184"/>
      <c r="O92" s="184"/>
      <c r="P92" s="184"/>
      <c r="Q92" s="184"/>
      <c r="R92" s="184"/>
      <c r="S92" s="184"/>
      <c r="T92" s="18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179" t="s">
        <v>129</v>
      </c>
      <c r="AU92" s="179" t="s">
        <v>82</v>
      </c>
      <c r="AV92" s="13" t="s">
        <v>82</v>
      </c>
      <c r="AW92" s="13" t="s">
        <v>34</v>
      </c>
      <c r="AX92" s="13" t="s">
        <v>80</v>
      </c>
      <c r="AY92" s="179" t="s">
        <v>120</v>
      </c>
    </row>
    <row r="93" s="2" customFormat="1">
      <c r="A93" s="37"/>
      <c r="B93" s="163"/>
      <c r="C93" s="164" t="s">
        <v>82</v>
      </c>
      <c r="D93" s="164" t="s">
        <v>122</v>
      </c>
      <c r="E93" s="165" t="s">
        <v>265</v>
      </c>
      <c r="F93" s="166" t="s">
        <v>266</v>
      </c>
      <c r="G93" s="167" t="s">
        <v>147</v>
      </c>
      <c r="H93" s="168">
        <v>6.0979999999999999</v>
      </c>
      <c r="I93" s="169"/>
      <c r="J93" s="170">
        <f>ROUND(I93*H93,2)</f>
        <v>0</v>
      </c>
      <c r="K93" s="166" t="s">
        <v>126</v>
      </c>
      <c r="L93" s="38"/>
      <c r="M93" s="171" t="s">
        <v>3</v>
      </c>
      <c r="N93" s="172" t="s">
        <v>43</v>
      </c>
      <c r="O93" s="71"/>
      <c r="P93" s="173">
        <f>O93*H93</f>
        <v>0</v>
      </c>
      <c r="Q93" s="173">
        <v>0</v>
      </c>
      <c r="R93" s="173">
        <f>Q93*H93</f>
        <v>0</v>
      </c>
      <c r="S93" s="173">
        <v>0</v>
      </c>
      <c r="T93" s="17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75" t="s">
        <v>127</v>
      </c>
      <c r="AT93" s="175" t="s">
        <v>122</v>
      </c>
      <c r="AU93" s="175" t="s">
        <v>82</v>
      </c>
      <c r="AY93" s="18" t="s">
        <v>120</v>
      </c>
      <c r="BE93" s="176">
        <f>IF(N93="základní",J93,0)</f>
        <v>0</v>
      </c>
      <c r="BF93" s="176">
        <f>IF(N93="snížená",J93,0)</f>
        <v>0</v>
      </c>
      <c r="BG93" s="176">
        <f>IF(N93="zákl. přenesená",J93,0)</f>
        <v>0</v>
      </c>
      <c r="BH93" s="176">
        <f>IF(N93="sníž. přenesená",J93,0)</f>
        <v>0</v>
      </c>
      <c r="BI93" s="176">
        <f>IF(N93="nulová",J93,0)</f>
        <v>0</v>
      </c>
      <c r="BJ93" s="18" t="s">
        <v>80</v>
      </c>
      <c r="BK93" s="176">
        <f>ROUND(I93*H93,2)</f>
        <v>0</v>
      </c>
      <c r="BL93" s="18" t="s">
        <v>127</v>
      </c>
      <c r="BM93" s="175" t="s">
        <v>267</v>
      </c>
    </row>
    <row r="94" s="13" customFormat="1">
      <c r="A94" s="13"/>
      <c r="B94" s="177"/>
      <c r="C94" s="13"/>
      <c r="D94" s="178" t="s">
        <v>129</v>
      </c>
      <c r="E94" s="179" t="s">
        <v>3</v>
      </c>
      <c r="F94" s="180" t="s">
        <v>268</v>
      </c>
      <c r="G94" s="13"/>
      <c r="H94" s="181">
        <v>6.0979999999999999</v>
      </c>
      <c r="I94" s="182"/>
      <c r="J94" s="13"/>
      <c r="K94" s="13"/>
      <c r="L94" s="177"/>
      <c r="M94" s="183"/>
      <c r="N94" s="184"/>
      <c r="O94" s="184"/>
      <c r="P94" s="184"/>
      <c r="Q94" s="184"/>
      <c r="R94" s="184"/>
      <c r="S94" s="184"/>
      <c r="T94" s="18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79" t="s">
        <v>129</v>
      </c>
      <c r="AU94" s="179" t="s">
        <v>82</v>
      </c>
      <c r="AV94" s="13" t="s">
        <v>82</v>
      </c>
      <c r="AW94" s="13" t="s">
        <v>34</v>
      </c>
      <c r="AX94" s="13" t="s">
        <v>80</v>
      </c>
      <c r="AY94" s="179" t="s">
        <v>120</v>
      </c>
    </row>
    <row r="95" s="2" customFormat="1">
      <c r="A95" s="37"/>
      <c r="B95" s="163"/>
      <c r="C95" s="164" t="s">
        <v>136</v>
      </c>
      <c r="D95" s="164" t="s">
        <v>122</v>
      </c>
      <c r="E95" s="165" t="s">
        <v>162</v>
      </c>
      <c r="F95" s="166" t="s">
        <v>163</v>
      </c>
      <c r="G95" s="167" t="s">
        <v>147</v>
      </c>
      <c r="H95" s="168">
        <v>10.417999999999999</v>
      </c>
      <c r="I95" s="169"/>
      <c r="J95" s="170">
        <f>ROUND(I95*H95,2)</f>
        <v>0</v>
      </c>
      <c r="K95" s="166" t="s">
        <v>126</v>
      </c>
      <c r="L95" s="38"/>
      <c r="M95" s="171" t="s">
        <v>3</v>
      </c>
      <c r="N95" s="172" t="s">
        <v>43</v>
      </c>
      <c r="O95" s="71"/>
      <c r="P95" s="173">
        <f>O95*H95</f>
        <v>0</v>
      </c>
      <c r="Q95" s="173">
        <v>0</v>
      </c>
      <c r="R95" s="173">
        <f>Q95*H95</f>
        <v>0</v>
      </c>
      <c r="S95" s="173">
        <v>0</v>
      </c>
      <c r="T95" s="17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75" t="s">
        <v>127</v>
      </c>
      <c r="AT95" s="175" t="s">
        <v>122</v>
      </c>
      <c r="AU95" s="175" t="s">
        <v>82</v>
      </c>
      <c r="AY95" s="18" t="s">
        <v>120</v>
      </c>
      <c r="BE95" s="176">
        <f>IF(N95="základní",J95,0)</f>
        <v>0</v>
      </c>
      <c r="BF95" s="176">
        <f>IF(N95="snížená",J95,0)</f>
        <v>0</v>
      </c>
      <c r="BG95" s="176">
        <f>IF(N95="zákl. přenesená",J95,0)</f>
        <v>0</v>
      </c>
      <c r="BH95" s="176">
        <f>IF(N95="sníž. přenesená",J95,0)</f>
        <v>0</v>
      </c>
      <c r="BI95" s="176">
        <f>IF(N95="nulová",J95,0)</f>
        <v>0</v>
      </c>
      <c r="BJ95" s="18" t="s">
        <v>80</v>
      </c>
      <c r="BK95" s="176">
        <f>ROUND(I95*H95,2)</f>
        <v>0</v>
      </c>
      <c r="BL95" s="18" t="s">
        <v>127</v>
      </c>
      <c r="BM95" s="175" t="s">
        <v>269</v>
      </c>
    </row>
    <row r="96" s="13" customFormat="1">
      <c r="A96" s="13"/>
      <c r="B96" s="177"/>
      <c r="C96" s="13"/>
      <c r="D96" s="178" t="s">
        <v>129</v>
      </c>
      <c r="E96" s="179" t="s">
        <v>3</v>
      </c>
      <c r="F96" s="180" t="s">
        <v>270</v>
      </c>
      <c r="G96" s="13"/>
      <c r="H96" s="181">
        <v>10.417999999999999</v>
      </c>
      <c r="I96" s="182"/>
      <c r="J96" s="13"/>
      <c r="K96" s="13"/>
      <c r="L96" s="177"/>
      <c r="M96" s="183"/>
      <c r="N96" s="184"/>
      <c r="O96" s="184"/>
      <c r="P96" s="184"/>
      <c r="Q96" s="184"/>
      <c r="R96" s="184"/>
      <c r="S96" s="184"/>
      <c r="T96" s="18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179" t="s">
        <v>129</v>
      </c>
      <c r="AU96" s="179" t="s">
        <v>82</v>
      </c>
      <c r="AV96" s="13" t="s">
        <v>82</v>
      </c>
      <c r="AW96" s="13" t="s">
        <v>34</v>
      </c>
      <c r="AX96" s="13" t="s">
        <v>80</v>
      </c>
      <c r="AY96" s="179" t="s">
        <v>120</v>
      </c>
    </row>
    <row r="97" s="12" customFormat="1" ht="22.8" customHeight="1">
      <c r="A97" s="12"/>
      <c r="B97" s="150"/>
      <c r="C97" s="12"/>
      <c r="D97" s="151" t="s">
        <v>71</v>
      </c>
      <c r="E97" s="161" t="s">
        <v>136</v>
      </c>
      <c r="F97" s="161" t="s">
        <v>271</v>
      </c>
      <c r="G97" s="12"/>
      <c r="H97" s="12"/>
      <c r="I97" s="153"/>
      <c r="J97" s="162">
        <f>BK97</f>
        <v>0</v>
      </c>
      <c r="K97" s="12"/>
      <c r="L97" s="150"/>
      <c r="M97" s="155"/>
      <c r="N97" s="156"/>
      <c r="O97" s="156"/>
      <c r="P97" s="157">
        <f>SUM(P98:P119)</f>
        <v>0</v>
      </c>
      <c r="Q97" s="156"/>
      <c r="R97" s="157">
        <f>SUM(R98:R119)</f>
        <v>0.20415174999999999</v>
      </c>
      <c r="S97" s="156"/>
      <c r="T97" s="158">
        <f>SUM(T98:T119)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51" t="s">
        <v>80</v>
      </c>
      <c r="AT97" s="159" t="s">
        <v>71</v>
      </c>
      <c r="AU97" s="159" t="s">
        <v>80</v>
      </c>
      <c r="AY97" s="151" t="s">
        <v>120</v>
      </c>
      <c r="BK97" s="160">
        <f>SUM(BK98:BK119)</f>
        <v>0</v>
      </c>
    </row>
    <row r="98" s="2" customFormat="1" ht="33" customHeight="1">
      <c r="A98" s="37"/>
      <c r="B98" s="163"/>
      <c r="C98" s="164" t="s">
        <v>127</v>
      </c>
      <c r="D98" s="164" t="s">
        <v>122</v>
      </c>
      <c r="E98" s="165" t="s">
        <v>272</v>
      </c>
      <c r="F98" s="166" t="s">
        <v>273</v>
      </c>
      <c r="G98" s="167" t="s">
        <v>147</v>
      </c>
      <c r="H98" s="168">
        <v>1.0129999999999999</v>
      </c>
      <c r="I98" s="169"/>
      <c r="J98" s="170">
        <f>ROUND(I98*H98,2)</f>
        <v>0</v>
      </c>
      <c r="K98" s="166" t="s">
        <v>126</v>
      </c>
      <c r="L98" s="38"/>
      <c r="M98" s="171" t="s">
        <v>3</v>
      </c>
      <c r="N98" s="172" t="s">
        <v>43</v>
      </c>
      <c r="O98" s="71"/>
      <c r="P98" s="173">
        <f>O98*H98</f>
        <v>0</v>
      </c>
      <c r="Q98" s="173">
        <v>0.079549999999999996</v>
      </c>
      <c r="R98" s="173">
        <f>Q98*H98</f>
        <v>0.080584149999999993</v>
      </c>
      <c r="S98" s="173">
        <v>0</v>
      </c>
      <c r="T98" s="17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75" t="s">
        <v>127</v>
      </c>
      <c r="AT98" s="175" t="s">
        <v>122</v>
      </c>
      <c r="AU98" s="175" t="s">
        <v>82</v>
      </c>
      <c r="AY98" s="18" t="s">
        <v>120</v>
      </c>
      <c r="BE98" s="176">
        <f>IF(N98="základní",J98,0)</f>
        <v>0</v>
      </c>
      <c r="BF98" s="176">
        <f>IF(N98="snížená",J98,0)</f>
        <v>0</v>
      </c>
      <c r="BG98" s="176">
        <f>IF(N98="zákl. přenesená",J98,0)</f>
        <v>0</v>
      </c>
      <c r="BH98" s="176">
        <f>IF(N98="sníž. přenesená",J98,0)</f>
        <v>0</v>
      </c>
      <c r="BI98" s="176">
        <f>IF(N98="nulová",J98,0)</f>
        <v>0</v>
      </c>
      <c r="BJ98" s="18" t="s">
        <v>80</v>
      </c>
      <c r="BK98" s="176">
        <f>ROUND(I98*H98,2)</f>
        <v>0</v>
      </c>
      <c r="BL98" s="18" t="s">
        <v>127</v>
      </c>
      <c r="BM98" s="175" t="s">
        <v>274</v>
      </c>
    </row>
    <row r="99" s="13" customFormat="1">
      <c r="A99" s="13"/>
      <c r="B99" s="177"/>
      <c r="C99" s="13"/>
      <c r="D99" s="178" t="s">
        <v>129</v>
      </c>
      <c r="E99" s="179" t="s">
        <v>3</v>
      </c>
      <c r="F99" s="180" t="s">
        <v>275</v>
      </c>
      <c r="G99" s="13"/>
      <c r="H99" s="181">
        <v>1.0129999999999999</v>
      </c>
      <c r="I99" s="182"/>
      <c r="J99" s="13"/>
      <c r="K99" s="13"/>
      <c r="L99" s="177"/>
      <c r="M99" s="183"/>
      <c r="N99" s="184"/>
      <c r="O99" s="184"/>
      <c r="P99" s="184"/>
      <c r="Q99" s="184"/>
      <c r="R99" s="184"/>
      <c r="S99" s="184"/>
      <c r="T99" s="18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79" t="s">
        <v>129</v>
      </c>
      <c r="AU99" s="179" t="s">
        <v>82</v>
      </c>
      <c r="AV99" s="13" t="s">
        <v>82</v>
      </c>
      <c r="AW99" s="13" t="s">
        <v>34</v>
      </c>
      <c r="AX99" s="13" t="s">
        <v>80</v>
      </c>
      <c r="AY99" s="179" t="s">
        <v>120</v>
      </c>
    </row>
    <row r="100" s="2" customFormat="1">
      <c r="A100" s="37"/>
      <c r="B100" s="163"/>
      <c r="C100" s="194" t="s">
        <v>144</v>
      </c>
      <c r="D100" s="194" t="s">
        <v>186</v>
      </c>
      <c r="E100" s="195" t="s">
        <v>276</v>
      </c>
      <c r="F100" s="196" t="s">
        <v>277</v>
      </c>
      <c r="G100" s="197" t="s">
        <v>278</v>
      </c>
      <c r="H100" s="198">
        <v>1</v>
      </c>
      <c r="I100" s="199"/>
      <c r="J100" s="200">
        <f>ROUND(I100*H100,2)</f>
        <v>0</v>
      </c>
      <c r="K100" s="196" t="s">
        <v>3</v>
      </c>
      <c r="L100" s="201"/>
      <c r="M100" s="202" t="s">
        <v>3</v>
      </c>
      <c r="N100" s="203" t="s">
        <v>43</v>
      </c>
      <c r="O100" s="71"/>
      <c r="P100" s="173">
        <f>O100*H100</f>
        <v>0</v>
      </c>
      <c r="Q100" s="173">
        <v>0</v>
      </c>
      <c r="R100" s="173">
        <f>Q100*H100</f>
        <v>0</v>
      </c>
      <c r="S100" s="173">
        <v>0</v>
      </c>
      <c r="T100" s="17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75" t="s">
        <v>161</v>
      </c>
      <c r="AT100" s="175" t="s">
        <v>186</v>
      </c>
      <c r="AU100" s="175" t="s">
        <v>82</v>
      </c>
      <c r="AY100" s="18" t="s">
        <v>120</v>
      </c>
      <c r="BE100" s="176">
        <f>IF(N100="základní",J100,0)</f>
        <v>0</v>
      </c>
      <c r="BF100" s="176">
        <f>IF(N100="snížená",J100,0)</f>
        <v>0</v>
      </c>
      <c r="BG100" s="176">
        <f>IF(N100="zákl. přenesená",J100,0)</f>
        <v>0</v>
      </c>
      <c r="BH100" s="176">
        <f>IF(N100="sníž. přenesená",J100,0)</f>
        <v>0</v>
      </c>
      <c r="BI100" s="176">
        <f>IF(N100="nulová",J100,0)</f>
        <v>0</v>
      </c>
      <c r="BJ100" s="18" t="s">
        <v>80</v>
      </c>
      <c r="BK100" s="176">
        <f>ROUND(I100*H100,2)</f>
        <v>0</v>
      </c>
      <c r="BL100" s="18" t="s">
        <v>127</v>
      </c>
      <c r="BM100" s="175" t="s">
        <v>279</v>
      </c>
    </row>
    <row r="101" s="13" customFormat="1">
      <c r="A101" s="13"/>
      <c r="B101" s="177"/>
      <c r="C101" s="13"/>
      <c r="D101" s="178" t="s">
        <v>129</v>
      </c>
      <c r="E101" s="179" t="s">
        <v>3</v>
      </c>
      <c r="F101" s="180" t="s">
        <v>280</v>
      </c>
      <c r="G101" s="13"/>
      <c r="H101" s="181">
        <v>1</v>
      </c>
      <c r="I101" s="182"/>
      <c r="J101" s="13"/>
      <c r="K101" s="13"/>
      <c r="L101" s="177"/>
      <c r="M101" s="183"/>
      <c r="N101" s="184"/>
      <c r="O101" s="184"/>
      <c r="P101" s="184"/>
      <c r="Q101" s="184"/>
      <c r="R101" s="184"/>
      <c r="S101" s="184"/>
      <c r="T101" s="18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79" t="s">
        <v>129</v>
      </c>
      <c r="AU101" s="179" t="s">
        <v>82</v>
      </c>
      <c r="AV101" s="13" t="s">
        <v>82</v>
      </c>
      <c r="AW101" s="13" t="s">
        <v>34</v>
      </c>
      <c r="AX101" s="13" t="s">
        <v>80</v>
      </c>
      <c r="AY101" s="179" t="s">
        <v>120</v>
      </c>
    </row>
    <row r="102" s="2" customFormat="1" ht="66.75" customHeight="1">
      <c r="A102" s="37"/>
      <c r="B102" s="163"/>
      <c r="C102" s="164" t="s">
        <v>150</v>
      </c>
      <c r="D102" s="164" t="s">
        <v>122</v>
      </c>
      <c r="E102" s="165" t="s">
        <v>281</v>
      </c>
      <c r="F102" s="166" t="s">
        <v>282</v>
      </c>
      <c r="G102" s="167" t="s">
        <v>147</v>
      </c>
      <c r="H102" s="168">
        <v>2.73</v>
      </c>
      <c r="I102" s="169"/>
      <c r="J102" s="170">
        <f>ROUND(I102*H102,2)</f>
        <v>0</v>
      </c>
      <c r="K102" s="166" t="s">
        <v>126</v>
      </c>
      <c r="L102" s="38"/>
      <c r="M102" s="171" t="s">
        <v>3</v>
      </c>
      <c r="N102" s="172" t="s">
        <v>43</v>
      </c>
      <c r="O102" s="7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5" t="s">
        <v>127</v>
      </c>
      <c r="AT102" s="175" t="s">
        <v>122</v>
      </c>
      <c r="AU102" s="175" t="s">
        <v>82</v>
      </c>
      <c r="AY102" s="18" t="s">
        <v>120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8" t="s">
        <v>80</v>
      </c>
      <c r="BK102" s="176">
        <f>ROUND(I102*H102,2)</f>
        <v>0</v>
      </c>
      <c r="BL102" s="18" t="s">
        <v>127</v>
      </c>
      <c r="BM102" s="175" t="s">
        <v>283</v>
      </c>
    </row>
    <row r="103" s="13" customFormat="1">
      <c r="A103" s="13"/>
      <c r="B103" s="177"/>
      <c r="C103" s="13"/>
      <c r="D103" s="178" t="s">
        <v>129</v>
      </c>
      <c r="E103" s="179" t="s">
        <v>3</v>
      </c>
      <c r="F103" s="180" t="s">
        <v>284</v>
      </c>
      <c r="G103" s="13"/>
      <c r="H103" s="181">
        <v>2.25</v>
      </c>
      <c r="I103" s="182"/>
      <c r="J103" s="13"/>
      <c r="K103" s="13"/>
      <c r="L103" s="177"/>
      <c r="M103" s="183"/>
      <c r="N103" s="184"/>
      <c r="O103" s="184"/>
      <c r="P103" s="184"/>
      <c r="Q103" s="184"/>
      <c r="R103" s="184"/>
      <c r="S103" s="184"/>
      <c r="T103" s="18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79" t="s">
        <v>129</v>
      </c>
      <c r="AU103" s="179" t="s">
        <v>82</v>
      </c>
      <c r="AV103" s="13" t="s">
        <v>82</v>
      </c>
      <c r="AW103" s="13" t="s">
        <v>34</v>
      </c>
      <c r="AX103" s="13" t="s">
        <v>72</v>
      </c>
      <c r="AY103" s="179" t="s">
        <v>120</v>
      </c>
    </row>
    <row r="104" s="13" customFormat="1">
      <c r="A104" s="13"/>
      <c r="B104" s="177"/>
      <c r="C104" s="13"/>
      <c r="D104" s="178" t="s">
        <v>129</v>
      </c>
      <c r="E104" s="179" t="s">
        <v>3</v>
      </c>
      <c r="F104" s="180" t="s">
        <v>285</v>
      </c>
      <c r="G104" s="13"/>
      <c r="H104" s="181">
        <v>0.47999999999999998</v>
      </c>
      <c r="I104" s="182"/>
      <c r="J104" s="13"/>
      <c r="K104" s="13"/>
      <c r="L104" s="177"/>
      <c r="M104" s="183"/>
      <c r="N104" s="184"/>
      <c r="O104" s="184"/>
      <c r="P104" s="184"/>
      <c r="Q104" s="184"/>
      <c r="R104" s="184"/>
      <c r="S104" s="184"/>
      <c r="T104" s="18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79" t="s">
        <v>129</v>
      </c>
      <c r="AU104" s="179" t="s">
        <v>82</v>
      </c>
      <c r="AV104" s="13" t="s">
        <v>82</v>
      </c>
      <c r="AW104" s="13" t="s">
        <v>34</v>
      </c>
      <c r="AX104" s="13" t="s">
        <v>72</v>
      </c>
      <c r="AY104" s="179" t="s">
        <v>120</v>
      </c>
    </row>
    <row r="105" s="14" customFormat="1">
      <c r="A105" s="14"/>
      <c r="B105" s="186"/>
      <c r="C105" s="14"/>
      <c r="D105" s="178" t="s">
        <v>129</v>
      </c>
      <c r="E105" s="187" t="s">
        <v>3</v>
      </c>
      <c r="F105" s="188" t="s">
        <v>286</v>
      </c>
      <c r="G105" s="14"/>
      <c r="H105" s="189">
        <v>2.73</v>
      </c>
      <c r="I105" s="190"/>
      <c r="J105" s="14"/>
      <c r="K105" s="14"/>
      <c r="L105" s="186"/>
      <c r="M105" s="191"/>
      <c r="N105" s="192"/>
      <c r="O105" s="192"/>
      <c r="P105" s="192"/>
      <c r="Q105" s="192"/>
      <c r="R105" s="192"/>
      <c r="S105" s="192"/>
      <c r="T105" s="19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87" t="s">
        <v>129</v>
      </c>
      <c r="AU105" s="187" t="s">
        <v>82</v>
      </c>
      <c r="AV105" s="14" t="s">
        <v>127</v>
      </c>
      <c r="AW105" s="14" t="s">
        <v>34</v>
      </c>
      <c r="AX105" s="14" t="s">
        <v>80</v>
      </c>
      <c r="AY105" s="187" t="s">
        <v>120</v>
      </c>
    </row>
    <row r="106" s="2" customFormat="1" ht="66.75" customHeight="1">
      <c r="A106" s="37"/>
      <c r="B106" s="163"/>
      <c r="C106" s="164" t="s">
        <v>155</v>
      </c>
      <c r="D106" s="164" t="s">
        <v>122</v>
      </c>
      <c r="E106" s="165" t="s">
        <v>287</v>
      </c>
      <c r="F106" s="166" t="s">
        <v>288</v>
      </c>
      <c r="G106" s="167" t="s">
        <v>147</v>
      </c>
      <c r="H106" s="168">
        <v>1.3</v>
      </c>
      <c r="I106" s="169"/>
      <c r="J106" s="170">
        <f>ROUND(I106*H106,2)</f>
        <v>0</v>
      </c>
      <c r="K106" s="166" t="s">
        <v>126</v>
      </c>
      <c r="L106" s="38"/>
      <c r="M106" s="171" t="s">
        <v>3</v>
      </c>
      <c r="N106" s="172" t="s">
        <v>43</v>
      </c>
      <c r="O106" s="71"/>
      <c r="P106" s="173">
        <f>O106*H106</f>
        <v>0</v>
      </c>
      <c r="Q106" s="173">
        <v>0</v>
      </c>
      <c r="R106" s="173">
        <f>Q106*H106</f>
        <v>0</v>
      </c>
      <c r="S106" s="173">
        <v>0</v>
      </c>
      <c r="T106" s="17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5" t="s">
        <v>127</v>
      </c>
      <c r="AT106" s="175" t="s">
        <v>122</v>
      </c>
      <c r="AU106" s="175" t="s">
        <v>82</v>
      </c>
      <c r="AY106" s="18" t="s">
        <v>120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8" t="s">
        <v>80</v>
      </c>
      <c r="BK106" s="176">
        <f>ROUND(I106*H106,2)</f>
        <v>0</v>
      </c>
      <c r="BL106" s="18" t="s">
        <v>127</v>
      </c>
      <c r="BM106" s="175" t="s">
        <v>289</v>
      </c>
    </row>
    <row r="107" s="13" customFormat="1">
      <c r="A107" s="13"/>
      <c r="B107" s="177"/>
      <c r="C107" s="13"/>
      <c r="D107" s="178" t="s">
        <v>129</v>
      </c>
      <c r="E107" s="179" t="s">
        <v>3</v>
      </c>
      <c r="F107" s="180" t="s">
        <v>290</v>
      </c>
      <c r="G107" s="13"/>
      <c r="H107" s="181">
        <v>1.3</v>
      </c>
      <c r="I107" s="182"/>
      <c r="J107" s="13"/>
      <c r="K107" s="13"/>
      <c r="L107" s="177"/>
      <c r="M107" s="183"/>
      <c r="N107" s="184"/>
      <c r="O107" s="184"/>
      <c r="P107" s="184"/>
      <c r="Q107" s="184"/>
      <c r="R107" s="184"/>
      <c r="S107" s="184"/>
      <c r="T107" s="18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79" t="s">
        <v>129</v>
      </c>
      <c r="AU107" s="179" t="s">
        <v>82</v>
      </c>
      <c r="AV107" s="13" t="s">
        <v>82</v>
      </c>
      <c r="AW107" s="13" t="s">
        <v>34</v>
      </c>
      <c r="AX107" s="13" t="s">
        <v>80</v>
      </c>
      <c r="AY107" s="179" t="s">
        <v>120</v>
      </c>
    </row>
    <row r="108" s="2" customFormat="1">
      <c r="A108" s="37"/>
      <c r="B108" s="163"/>
      <c r="C108" s="164" t="s">
        <v>161</v>
      </c>
      <c r="D108" s="164" t="s">
        <v>122</v>
      </c>
      <c r="E108" s="165" t="s">
        <v>291</v>
      </c>
      <c r="F108" s="166" t="s">
        <v>292</v>
      </c>
      <c r="G108" s="167" t="s">
        <v>133</v>
      </c>
      <c r="H108" s="168">
        <v>6</v>
      </c>
      <c r="I108" s="169"/>
      <c r="J108" s="170">
        <f>ROUND(I108*H108,2)</f>
        <v>0</v>
      </c>
      <c r="K108" s="166" t="s">
        <v>126</v>
      </c>
      <c r="L108" s="38"/>
      <c r="M108" s="171" t="s">
        <v>3</v>
      </c>
      <c r="N108" s="172" t="s">
        <v>43</v>
      </c>
      <c r="O108" s="71"/>
      <c r="P108" s="173">
        <f>O108*H108</f>
        <v>0</v>
      </c>
      <c r="Q108" s="173">
        <v>0.00726</v>
      </c>
      <c r="R108" s="173">
        <f>Q108*H108</f>
        <v>0.043560000000000001</v>
      </c>
      <c r="S108" s="173">
        <v>0</v>
      </c>
      <c r="T108" s="17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75" t="s">
        <v>127</v>
      </c>
      <c r="AT108" s="175" t="s">
        <v>122</v>
      </c>
      <c r="AU108" s="175" t="s">
        <v>82</v>
      </c>
      <c r="AY108" s="18" t="s">
        <v>120</v>
      </c>
      <c r="BE108" s="176">
        <f>IF(N108="základní",J108,0)</f>
        <v>0</v>
      </c>
      <c r="BF108" s="176">
        <f>IF(N108="snížená",J108,0)</f>
        <v>0</v>
      </c>
      <c r="BG108" s="176">
        <f>IF(N108="zákl. přenesená",J108,0)</f>
        <v>0</v>
      </c>
      <c r="BH108" s="176">
        <f>IF(N108="sníž. přenesená",J108,0)</f>
        <v>0</v>
      </c>
      <c r="BI108" s="176">
        <f>IF(N108="nulová",J108,0)</f>
        <v>0</v>
      </c>
      <c r="BJ108" s="18" t="s">
        <v>80</v>
      </c>
      <c r="BK108" s="176">
        <f>ROUND(I108*H108,2)</f>
        <v>0</v>
      </c>
      <c r="BL108" s="18" t="s">
        <v>127</v>
      </c>
      <c r="BM108" s="175" t="s">
        <v>293</v>
      </c>
    </row>
    <row r="109" s="13" customFormat="1">
      <c r="A109" s="13"/>
      <c r="B109" s="177"/>
      <c r="C109" s="13"/>
      <c r="D109" s="178" t="s">
        <v>129</v>
      </c>
      <c r="E109" s="179" t="s">
        <v>3</v>
      </c>
      <c r="F109" s="180" t="s">
        <v>294</v>
      </c>
      <c r="G109" s="13"/>
      <c r="H109" s="181">
        <v>6</v>
      </c>
      <c r="I109" s="182"/>
      <c r="J109" s="13"/>
      <c r="K109" s="13"/>
      <c r="L109" s="177"/>
      <c r="M109" s="183"/>
      <c r="N109" s="184"/>
      <c r="O109" s="184"/>
      <c r="P109" s="184"/>
      <c r="Q109" s="184"/>
      <c r="R109" s="184"/>
      <c r="S109" s="184"/>
      <c r="T109" s="18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79" t="s">
        <v>129</v>
      </c>
      <c r="AU109" s="179" t="s">
        <v>82</v>
      </c>
      <c r="AV109" s="13" t="s">
        <v>82</v>
      </c>
      <c r="AW109" s="13" t="s">
        <v>34</v>
      </c>
      <c r="AX109" s="13" t="s">
        <v>72</v>
      </c>
      <c r="AY109" s="179" t="s">
        <v>120</v>
      </c>
    </row>
    <row r="110" s="14" customFormat="1">
      <c r="A110" s="14"/>
      <c r="B110" s="186"/>
      <c r="C110" s="14"/>
      <c r="D110" s="178" t="s">
        <v>129</v>
      </c>
      <c r="E110" s="187" t="s">
        <v>3</v>
      </c>
      <c r="F110" s="188" t="s">
        <v>286</v>
      </c>
      <c r="G110" s="14"/>
      <c r="H110" s="189">
        <v>6</v>
      </c>
      <c r="I110" s="190"/>
      <c r="J110" s="14"/>
      <c r="K110" s="14"/>
      <c r="L110" s="186"/>
      <c r="M110" s="191"/>
      <c r="N110" s="192"/>
      <c r="O110" s="192"/>
      <c r="P110" s="192"/>
      <c r="Q110" s="192"/>
      <c r="R110" s="192"/>
      <c r="S110" s="192"/>
      <c r="T110" s="19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187" t="s">
        <v>129</v>
      </c>
      <c r="AU110" s="187" t="s">
        <v>82</v>
      </c>
      <c r="AV110" s="14" t="s">
        <v>127</v>
      </c>
      <c r="AW110" s="14" t="s">
        <v>34</v>
      </c>
      <c r="AX110" s="14" t="s">
        <v>80</v>
      </c>
      <c r="AY110" s="187" t="s">
        <v>120</v>
      </c>
    </row>
    <row r="111" s="2" customFormat="1">
      <c r="A111" s="37"/>
      <c r="B111" s="163"/>
      <c r="C111" s="164" t="s">
        <v>166</v>
      </c>
      <c r="D111" s="164" t="s">
        <v>122</v>
      </c>
      <c r="E111" s="165" t="s">
        <v>295</v>
      </c>
      <c r="F111" s="166" t="s">
        <v>296</v>
      </c>
      <c r="G111" s="167" t="s">
        <v>133</v>
      </c>
      <c r="H111" s="168">
        <v>6</v>
      </c>
      <c r="I111" s="169"/>
      <c r="J111" s="170">
        <f>ROUND(I111*H111,2)</f>
        <v>0</v>
      </c>
      <c r="K111" s="166" t="s">
        <v>126</v>
      </c>
      <c r="L111" s="38"/>
      <c r="M111" s="171" t="s">
        <v>3</v>
      </c>
      <c r="N111" s="172" t="s">
        <v>43</v>
      </c>
      <c r="O111" s="71"/>
      <c r="P111" s="173">
        <f>O111*H111</f>
        <v>0</v>
      </c>
      <c r="Q111" s="173">
        <v>0.00085999999999999998</v>
      </c>
      <c r="R111" s="173">
        <f>Q111*H111</f>
        <v>0.0051599999999999997</v>
      </c>
      <c r="S111" s="173">
        <v>0</v>
      </c>
      <c r="T111" s="17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75" t="s">
        <v>127</v>
      </c>
      <c r="AT111" s="175" t="s">
        <v>122</v>
      </c>
      <c r="AU111" s="175" t="s">
        <v>82</v>
      </c>
      <c r="AY111" s="18" t="s">
        <v>120</v>
      </c>
      <c r="BE111" s="176">
        <f>IF(N111="základní",J111,0)</f>
        <v>0</v>
      </c>
      <c r="BF111" s="176">
        <f>IF(N111="snížená",J111,0)</f>
        <v>0</v>
      </c>
      <c r="BG111" s="176">
        <f>IF(N111="zákl. přenesená",J111,0)</f>
        <v>0</v>
      </c>
      <c r="BH111" s="176">
        <f>IF(N111="sníž. přenesená",J111,0)</f>
        <v>0</v>
      </c>
      <c r="BI111" s="176">
        <f>IF(N111="nulová",J111,0)</f>
        <v>0</v>
      </c>
      <c r="BJ111" s="18" t="s">
        <v>80</v>
      </c>
      <c r="BK111" s="176">
        <f>ROUND(I111*H111,2)</f>
        <v>0</v>
      </c>
      <c r="BL111" s="18" t="s">
        <v>127</v>
      </c>
      <c r="BM111" s="175" t="s">
        <v>297</v>
      </c>
    </row>
    <row r="112" s="13" customFormat="1">
      <c r="A112" s="13"/>
      <c r="B112" s="177"/>
      <c r="C112" s="13"/>
      <c r="D112" s="178" t="s">
        <v>129</v>
      </c>
      <c r="E112" s="179" t="s">
        <v>3</v>
      </c>
      <c r="F112" s="180" t="s">
        <v>294</v>
      </c>
      <c r="G112" s="13"/>
      <c r="H112" s="181">
        <v>6</v>
      </c>
      <c r="I112" s="182"/>
      <c r="J112" s="13"/>
      <c r="K112" s="13"/>
      <c r="L112" s="177"/>
      <c r="M112" s="183"/>
      <c r="N112" s="184"/>
      <c r="O112" s="184"/>
      <c r="P112" s="184"/>
      <c r="Q112" s="184"/>
      <c r="R112" s="184"/>
      <c r="S112" s="184"/>
      <c r="T112" s="18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79" t="s">
        <v>129</v>
      </c>
      <c r="AU112" s="179" t="s">
        <v>82</v>
      </c>
      <c r="AV112" s="13" t="s">
        <v>82</v>
      </c>
      <c r="AW112" s="13" t="s">
        <v>34</v>
      </c>
      <c r="AX112" s="13" t="s">
        <v>72</v>
      </c>
      <c r="AY112" s="179" t="s">
        <v>120</v>
      </c>
    </row>
    <row r="113" s="14" customFormat="1">
      <c r="A113" s="14"/>
      <c r="B113" s="186"/>
      <c r="C113" s="14"/>
      <c r="D113" s="178" t="s">
        <v>129</v>
      </c>
      <c r="E113" s="187" t="s">
        <v>3</v>
      </c>
      <c r="F113" s="188" t="s">
        <v>286</v>
      </c>
      <c r="G113" s="14"/>
      <c r="H113" s="189">
        <v>6</v>
      </c>
      <c r="I113" s="190"/>
      <c r="J113" s="14"/>
      <c r="K113" s="14"/>
      <c r="L113" s="186"/>
      <c r="M113" s="191"/>
      <c r="N113" s="192"/>
      <c r="O113" s="192"/>
      <c r="P113" s="192"/>
      <c r="Q113" s="192"/>
      <c r="R113" s="192"/>
      <c r="S113" s="192"/>
      <c r="T113" s="19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87" t="s">
        <v>129</v>
      </c>
      <c r="AU113" s="187" t="s">
        <v>82</v>
      </c>
      <c r="AV113" s="14" t="s">
        <v>127</v>
      </c>
      <c r="AW113" s="14" t="s">
        <v>34</v>
      </c>
      <c r="AX113" s="14" t="s">
        <v>80</v>
      </c>
      <c r="AY113" s="187" t="s">
        <v>120</v>
      </c>
    </row>
    <row r="114" s="2" customFormat="1" ht="90" customHeight="1">
      <c r="A114" s="37"/>
      <c r="B114" s="163"/>
      <c r="C114" s="164" t="s">
        <v>170</v>
      </c>
      <c r="D114" s="164" t="s">
        <v>122</v>
      </c>
      <c r="E114" s="165" t="s">
        <v>298</v>
      </c>
      <c r="F114" s="166" t="s">
        <v>299</v>
      </c>
      <c r="G114" s="167" t="s">
        <v>253</v>
      </c>
      <c r="H114" s="168">
        <v>0.071999999999999995</v>
      </c>
      <c r="I114" s="169"/>
      <c r="J114" s="170">
        <f>ROUND(I114*H114,2)</f>
        <v>0</v>
      </c>
      <c r="K114" s="166" t="s">
        <v>126</v>
      </c>
      <c r="L114" s="38"/>
      <c r="M114" s="171" t="s">
        <v>3</v>
      </c>
      <c r="N114" s="172" t="s">
        <v>43</v>
      </c>
      <c r="O114" s="71"/>
      <c r="P114" s="173">
        <f>O114*H114</f>
        <v>0</v>
      </c>
      <c r="Q114" s="173">
        <v>1.03955</v>
      </c>
      <c r="R114" s="173">
        <f>Q114*H114</f>
        <v>0.074847599999999986</v>
      </c>
      <c r="S114" s="173">
        <v>0</v>
      </c>
      <c r="T114" s="17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75" t="s">
        <v>127</v>
      </c>
      <c r="AT114" s="175" t="s">
        <v>122</v>
      </c>
      <c r="AU114" s="175" t="s">
        <v>82</v>
      </c>
      <c r="AY114" s="18" t="s">
        <v>120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8" t="s">
        <v>80</v>
      </c>
      <c r="BK114" s="176">
        <f>ROUND(I114*H114,2)</f>
        <v>0</v>
      </c>
      <c r="BL114" s="18" t="s">
        <v>127</v>
      </c>
      <c r="BM114" s="175" t="s">
        <v>300</v>
      </c>
    </row>
    <row r="115" s="13" customFormat="1">
      <c r="A115" s="13"/>
      <c r="B115" s="177"/>
      <c r="C115" s="13"/>
      <c r="D115" s="178" t="s">
        <v>129</v>
      </c>
      <c r="E115" s="179" t="s">
        <v>3</v>
      </c>
      <c r="F115" s="180" t="s">
        <v>301</v>
      </c>
      <c r="G115" s="13"/>
      <c r="H115" s="181">
        <v>0.071999999999999995</v>
      </c>
      <c r="I115" s="182"/>
      <c r="J115" s="13"/>
      <c r="K115" s="13"/>
      <c r="L115" s="177"/>
      <c r="M115" s="183"/>
      <c r="N115" s="184"/>
      <c r="O115" s="184"/>
      <c r="P115" s="184"/>
      <c r="Q115" s="184"/>
      <c r="R115" s="184"/>
      <c r="S115" s="184"/>
      <c r="T115" s="18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79" t="s">
        <v>129</v>
      </c>
      <c r="AU115" s="179" t="s">
        <v>82</v>
      </c>
      <c r="AV115" s="13" t="s">
        <v>82</v>
      </c>
      <c r="AW115" s="13" t="s">
        <v>34</v>
      </c>
      <c r="AX115" s="13" t="s">
        <v>80</v>
      </c>
      <c r="AY115" s="179" t="s">
        <v>120</v>
      </c>
    </row>
    <row r="116" s="2" customFormat="1" ht="16.5" customHeight="1">
      <c r="A116" s="37"/>
      <c r="B116" s="163"/>
      <c r="C116" s="164" t="s">
        <v>175</v>
      </c>
      <c r="D116" s="164" t="s">
        <v>122</v>
      </c>
      <c r="E116" s="165" t="s">
        <v>302</v>
      </c>
      <c r="F116" s="166" t="s">
        <v>303</v>
      </c>
      <c r="G116" s="167" t="s">
        <v>133</v>
      </c>
      <c r="H116" s="168">
        <v>18.920000000000002</v>
      </c>
      <c r="I116" s="169"/>
      <c r="J116" s="170">
        <f>ROUND(I116*H116,2)</f>
        <v>0</v>
      </c>
      <c r="K116" s="166" t="s">
        <v>3</v>
      </c>
      <c r="L116" s="38"/>
      <c r="M116" s="171" t="s">
        <v>3</v>
      </c>
      <c r="N116" s="172" t="s">
        <v>43</v>
      </c>
      <c r="O116" s="71"/>
      <c r="P116" s="173">
        <f>O116*H116</f>
        <v>0</v>
      </c>
      <c r="Q116" s="173">
        <v>0</v>
      </c>
      <c r="R116" s="173">
        <f>Q116*H116</f>
        <v>0</v>
      </c>
      <c r="S116" s="173">
        <v>0</v>
      </c>
      <c r="T116" s="17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75" t="s">
        <v>127</v>
      </c>
      <c r="AT116" s="175" t="s">
        <v>122</v>
      </c>
      <c r="AU116" s="175" t="s">
        <v>82</v>
      </c>
      <c r="AY116" s="18" t="s">
        <v>120</v>
      </c>
      <c r="BE116" s="176">
        <f>IF(N116="základní",J116,0)</f>
        <v>0</v>
      </c>
      <c r="BF116" s="176">
        <f>IF(N116="snížená",J116,0)</f>
        <v>0</v>
      </c>
      <c r="BG116" s="176">
        <f>IF(N116="zákl. přenesená",J116,0)</f>
        <v>0</v>
      </c>
      <c r="BH116" s="176">
        <f>IF(N116="sníž. přenesená",J116,0)</f>
        <v>0</v>
      </c>
      <c r="BI116" s="176">
        <f>IF(N116="nulová",J116,0)</f>
        <v>0</v>
      </c>
      <c r="BJ116" s="18" t="s">
        <v>80</v>
      </c>
      <c r="BK116" s="176">
        <f>ROUND(I116*H116,2)</f>
        <v>0</v>
      </c>
      <c r="BL116" s="18" t="s">
        <v>127</v>
      </c>
      <c r="BM116" s="175" t="s">
        <v>304</v>
      </c>
    </row>
    <row r="117" s="13" customFormat="1">
      <c r="A117" s="13"/>
      <c r="B117" s="177"/>
      <c r="C117" s="13"/>
      <c r="D117" s="178" t="s">
        <v>129</v>
      </c>
      <c r="E117" s="179" t="s">
        <v>3</v>
      </c>
      <c r="F117" s="180" t="s">
        <v>305</v>
      </c>
      <c r="G117" s="13"/>
      <c r="H117" s="181">
        <v>13.52</v>
      </c>
      <c r="I117" s="182"/>
      <c r="J117" s="13"/>
      <c r="K117" s="13"/>
      <c r="L117" s="177"/>
      <c r="M117" s="183"/>
      <c r="N117" s="184"/>
      <c r="O117" s="184"/>
      <c r="P117" s="184"/>
      <c r="Q117" s="184"/>
      <c r="R117" s="184"/>
      <c r="S117" s="184"/>
      <c r="T117" s="18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179" t="s">
        <v>129</v>
      </c>
      <c r="AU117" s="179" t="s">
        <v>82</v>
      </c>
      <c r="AV117" s="13" t="s">
        <v>82</v>
      </c>
      <c r="AW117" s="13" t="s">
        <v>34</v>
      </c>
      <c r="AX117" s="13" t="s">
        <v>72</v>
      </c>
      <c r="AY117" s="179" t="s">
        <v>120</v>
      </c>
    </row>
    <row r="118" s="13" customFormat="1">
      <c r="A118" s="13"/>
      <c r="B118" s="177"/>
      <c r="C118" s="13"/>
      <c r="D118" s="178" t="s">
        <v>129</v>
      </c>
      <c r="E118" s="179" t="s">
        <v>3</v>
      </c>
      <c r="F118" s="180" t="s">
        <v>306</v>
      </c>
      <c r="G118" s="13"/>
      <c r="H118" s="181">
        <v>5.4000000000000004</v>
      </c>
      <c r="I118" s="182"/>
      <c r="J118" s="13"/>
      <c r="K118" s="13"/>
      <c r="L118" s="177"/>
      <c r="M118" s="183"/>
      <c r="N118" s="184"/>
      <c r="O118" s="184"/>
      <c r="P118" s="184"/>
      <c r="Q118" s="184"/>
      <c r="R118" s="184"/>
      <c r="S118" s="184"/>
      <c r="T118" s="18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79" t="s">
        <v>129</v>
      </c>
      <c r="AU118" s="179" t="s">
        <v>82</v>
      </c>
      <c r="AV118" s="13" t="s">
        <v>82</v>
      </c>
      <c r="AW118" s="13" t="s">
        <v>34</v>
      </c>
      <c r="AX118" s="13" t="s">
        <v>72</v>
      </c>
      <c r="AY118" s="179" t="s">
        <v>120</v>
      </c>
    </row>
    <row r="119" s="14" customFormat="1">
      <c r="A119" s="14"/>
      <c r="B119" s="186"/>
      <c r="C119" s="14"/>
      <c r="D119" s="178" t="s">
        <v>129</v>
      </c>
      <c r="E119" s="187" t="s">
        <v>3</v>
      </c>
      <c r="F119" s="188" t="s">
        <v>286</v>
      </c>
      <c r="G119" s="14"/>
      <c r="H119" s="189">
        <v>18.920000000000002</v>
      </c>
      <c r="I119" s="190"/>
      <c r="J119" s="14"/>
      <c r="K119" s="14"/>
      <c r="L119" s="186"/>
      <c r="M119" s="191"/>
      <c r="N119" s="192"/>
      <c r="O119" s="192"/>
      <c r="P119" s="192"/>
      <c r="Q119" s="192"/>
      <c r="R119" s="192"/>
      <c r="S119" s="192"/>
      <c r="T119" s="19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187" t="s">
        <v>129</v>
      </c>
      <c r="AU119" s="187" t="s">
        <v>82</v>
      </c>
      <c r="AV119" s="14" t="s">
        <v>127</v>
      </c>
      <c r="AW119" s="14" t="s">
        <v>34</v>
      </c>
      <c r="AX119" s="14" t="s">
        <v>80</v>
      </c>
      <c r="AY119" s="187" t="s">
        <v>120</v>
      </c>
    </row>
    <row r="120" s="12" customFormat="1" ht="22.8" customHeight="1">
      <c r="A120" s="12"/>
      <c r="B120" s="150"/>
      <c r="C120" s="12"/>
      <c r="D120" s="151" t="s">
        <v>71</v>
      </c>
      <c r="E120" s="161" t="s">
        <v>127</v>
      </c>
      <c r="F120" s="161" t="s">
        <v>231</v>
      </c>
      <c r="G120" s="12"/>
      <c r="H120" s="12"/>
      <c r="I120" s="153"/>
      <c r="J120" s="162">
        <f>BK120</f>
        <v>0</v>
      </c>
      <c r="K120" s="12"/>
      <c r="L120" s="150"/>
      <c r="M120" s="155"/>
      <c r="N120" s="156"/>
      <c r="O120" s="156"/>
      <c r="P120" s="157">
        <f>SUM(P121:P130)</f>
        <v>0</v>
      </c>
      <c r="Q120" s="156"/>
      <c r="R120" s="157">
        <f>SUM(R121:R130)</f>
        <v>7.3007999999999997</v>
      </c>
      <c r="S120" s="156"/>
      <c r="T120" s="158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1" t="s">
        <v>80</v>
      </c>
      <c r="AT120" s="159" t="s">
        <v>71</v>
      </c>
      <c r="AU120" s="159" t="s">
        <v>80</v>
      </c>
      <c r="AY120" s="151" t="s">
        <v>120</v>
      </c>
      <c r="BK120" s="160">
        <f>SUM(BK121:BK130)</f>
        <v>0</v>
      </c>
    </row>
    <row r="121" s="2" customFormat="1">
      <c r="A121" s="37"/>
      <c r="B121" s="163"/>
      <c r="C121" s="164" t="s">
        <v>180</v>
      </c>
      <c r="D121" s="164" t="s">
        <v>122</v>
      </c>
      <c r="E121" s="165" t="s">
        <v>307</v>
      </c>
      <c r="F121" s="166" t="s">
        <v>308</v>
      </c>
      <c r="G121" s="167" t="s">
        <v>147</v>
      </c>
      <c r="H121" s="168">
        <v>0.47999999999999998</v>
      </c>
      <c r="I121" s="169"/>
      <c r="J121" s="170">
        <f>ROUND(I121*H121,2)</f>
        <v>0</v>
      </c>
      <c r="K121" s="166" t="s">
        <v>126</v>
      </c>
      <c r="L121" s="38"/>
      <c r="M121" s="171" t="s">
        <v>3</v>
      </c>
      <c r="N121" s="172" t="s">
        <v>43</v>
      </c>
      <c r="O121" s="71"/>
      <c r="P121" s="173">
        <f>O121*H121</f>
        <v>0</v>
      </c>
      <c r="Q121" s="173">
        <v>0</v>
      </c>
      <c r="R121" s="173">
        <f>Q121*H121</f>
        <v>0</v>
      </c>
      <c r="S121" s="173">
        <v>0</v>
      </c>
      <c r="T121" s="17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75" t="s">
        <v>127</v>
      </c>
      <c r="AT121" s="175" t="s">
        <v>122</v>
      </c>
      <c r="AU121" s="175" t="s">
        <v>82</v>
      </c>
      <c r="AY121" s="18" t="s">
        <v>120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8" t="s">
        <v>80</v>
      </c>
      <c r="BK121" s="176">
        <f>ROUND(I121*H121,2)</f>
        <v>0</v>
      </c>
      <c r="BL121" s="18" t="s">
        <v>127</v>
      </c>
      <c r="BM121" s="175" t="s">
        <v>309</v>
      </c>
    </row>
    <row r="122" s="13" customFormat="1">
      <c r="A122" s="13"/>
      <c r="B122" s="177"/>
      <c r="C122" s="13"/>
      <c r="D122" s="178" t="s">
        <v>129</v>
      </c>
      <c r="E122" s="179" t="s">
        <v>3</v>
      </c>
      <c r="F122" s="180" t="s">
        <v>310</v>
      </c>
      <c r="G122" s="13"/>
      <c r="H122" s="181">
        <v>0.47999999999999998</v>
      </c>
      <c r="I122" s="182"/>
      <c r="J122" s="13"/>
      <c r="K122" s="13"/>
      <c r="L122" s="177"/>
      <c r="M122" s="183"/>
      <c r="N122" s="184"/>
      <c r="O122" s="184"/>
      <c r="P122" s="184"/>
      <c r="Q122" s="184"/>
      <c r="R122" s="184"/>
      <c r="S122" s="184"/>
      <c r="T122" s="18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9" t="s">
        <v>129</v>
      </c>
      <c r="AU122" s="179" t="s">
        <v>82</v>
      </c>
      <c r="AV122" s="13" t="s">
        <v>82</v>
      </c>
      <c r="AW122" s="13" t="s">
        <v>34</v>
      </c>
      <c r="AX122" s="13" t="s">
        <v>80</v>
      </c>
      <c r="AY122" s="179" t="s">
        <v>120</v>
      </c>
    </row>
    <row r="123" s="2" customFormat="1">
      <c r="A123" s="37"/>
      <c r="B123" s="163"/>
      <c r="C123" s="164" t="s">
        <v>185</v>
      </c>
      <c r="D123" s="164" t="s">
        <v>122</v>
      </c>
      <c r="E123" s="165" t="s">
        <v>311</v>
      </c>
      <c r="F123" s="166" t="s">
        <v>312</v>
      </c>
      <c r="G123" s="167" t="s">
        <v>147</v>
      </c>
      <c r="H123" s="168">
        <v>0.95999999999999996</v>
      </c>
      <c r="I123" s="169"/>
      <c r="J123" s="170">
        <f>ROUND(I123*H123,2)</f>
        <v>0</v>
      </c>
      <c r="K123" s="166" t="s">
        <v>126</v>
      </c>
      <c r="L123" s="38"/>
      <c r="M123" s="171" t="s">
        <v>3</v>
      </c>
      <c r="N123" s="172" t="s">
        <v>43</v>
      </c>
      <c r="O123" s="71"/>
      <c r="P123" s="173">
        <f>O123*H123</f>
        <v>0</v>
      </c>
      <c r="Q123" s="173">
        <v>0</v>
      </c>
      <c r="R123" s="173">
        <f>Q123*H123</f>
        <v>0</v>
      </c>
      <c r="S123" s="173">
        <v>0</v>
      </c>
      <c r="T123" s="17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5" t="s">
        <v>127</v>
      </c>
      <c r="AT123" s="175" t="s">
        <v>122</v>
      </c>
      <c r="AU123" s="175" t="s">
        <v>82</v>
      </c>
      <c r="AY123" s="18" t="s">
        <v>120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8" t="s">
        <v>80</v>
      </c>
      <c r="BK123" s="176">
        <f>ROUND(I123*H123,2)</f>
        <v>0</v>
      </c>
      <c r="BL123" s="18" t="s">
        <v>127</v>
      </c>
      <c r="BM123" s="175" t="s">
        <v>313</v>
      </c>
    </row>
    <row r="124" s="13" customFormat="1">
      <c r="A124" s="13"/>
      <c r="B124" s="177"/>
      <c r="C124" s="13"/>
      <c r="D124" s="178" t="s">
        <v>129</v>
      </c>
      <c r="E124" s="179" t="s">
        <v>3</v>
      </c>
      <c r="F124" s="180" t="s">
        <v>314</v>
      </c>
      <c r="G124" s="13"/>
      <c r="H124" s="181">
        <v>0.95999999999999996</v>
      </c>
      <c r="I124" s="182"/>
      <c r="J124" s="13"/>
      <c r="K124" s="13"/>
      <c r="L124" s="177"/>
      <c r="M124" s="183"/>
      <c r="N124" s="184"/>
      <c r="O124" s="184"/>
      <c r="P124" s="184"/>
      <c r="Q124" s="184"/>
      <c r="R124" s="184"/>
      <c r="S124" s="184"/>
      <c r="T124" s="18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9" t="s">
        <v>129</v>
      </c>
      <c r="AU124" s="179" t="s">
        <v>82</v>
      </c>
      <c r="AV124" s="13" t="s">
        <v>82</v>
      </c>
      <c r="AW124" s="13" t="s">
        <v>34</v>
      </c>
      <c r="AX124" s="13" t="s">
        <v>80</v>
      </c>
      <c r="AY124" s="179" t="s">
        <v>120</v>
      </c>
    </row>
    <row r="125" s="2" customFormat="1">
      <c r="A125" s="37"/>
      <c r="B125" s="163"/>
      <c r="C125" s="164" t="s">
        <v>193</v>
      </c>
      <c r="D125" s="164" t="s">
        <v>122</v>
      </c>
      <c r="E125" s="165" t="s">
        <v>315</v>
      </c>
      <c r="F125" s="166" t="s">
        <v>316</v>
      </c>
      <c r="G125" s="167" t="s">
        <v>147</v>
      </c>
      <c r="H125" s="168">
        <v>3</v>
      </c>
      <c r="I125" s="169"/>
      <c r="J125" s="170">
        <f>ROUND(I125*H125,2)</f>
        <v>0</v>
      </c>
      <c r="K125" s="166" t="s">
        <v>126</v>
      </c>
      <c r="L125" s="38"/>
      <c r="M125" s="171" t="s">
        <v>3</v>
      </c>
      <c r="N125" s="172" t="s">
        <v>43</v>
      </c>
      <c r="O125" s="71"/>
      <c r="P125" s="173">
        <f>O125*H125</f>
        <v>0</v>
      </c>
      <c r="Q125" s="173">
        <v>2.13408</v>
      </c>
      <c r="R125" s="173">
        <f>Q125*H125</f>
        <v>6.4022399999999999</v>
      </c>
      <c r="S125" s="173">
        <v>0</v>
      </c>
      <c r="T125" s="17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5" t="s">
        <v>127</v>
      </c>
      <c r="AT125" s="175" t="s">
        <v>122</v>
      </c>
      <c r="AU125" s="175" t="s">
        <v>82</v>
      </c>
      <c r="AY125" s="18" t="s">
        <v>120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8" t="s">
        <v>80</v>
      </c>
      <c r="BK125" s="176">
        <f>ROUND(I125*H125,2)</f>
        <v>0</v>
      </c>
      <c r="BL125" s="18" t="s">
        <v>127</v>
      </c>
      <c r="BM125" s="175" t="s">
        <v>317</v>
      </c>
    </row>
    <row r="126" s="13" customFormat="1">
      <c r="A126" s="13"/>
      <c r="B126" s="177"/>
      <c r="C126" s="13"/>
      <c r="D126" s="178" t="s">
        <v>129</v>
      </c>
      <c r="E126" s="179" t="s">
        <v>3</v>
      </c>
      <c r="F126" s="180" t="s">
        <v>318</v>
      </c>
      <c r="G126" s="13"/>
      <c r="H126" s="181">
        <v>3</v>
      </c>
      <c r="I126" s="182"/>
      <c r="J126" s="13"/>
      <c r="K126" s="13"/>
      <c r="L126" s="177"/>
      <c r="M126" s="183"/>
      <c r="N126" s="184"/>
      <c r="O126" s="184"/>
      <c r="P126" s="184"/>
      <c r="Q126" s="184"/>
      <c r="R126" s="184"/>
      <c r="S126" s="184"/>
      <c r="T126" s="18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9" t="s">
        <v>129</v>
      </c>
      <c r="AU126" s="179" t="s">
        <v>82</v>
      </c>
      <c r="AV126" s="13" t="s">
        <v>82</v>
      </c>
      <c r="AW126" s="13" t="s">
        <v>34</v>
      </c>
      <c r="AX126" s="13" t="s">
        <v>80</v>
      </c>
      <c r="AY126" s="179" t="s">
        <v>120</v>
      </c>
    </row>
    <row r="127" s="2" customFormat="1">
      <c r="A127" s="37"/>
      <c r="B127" s="163"/>
      <c r="C127" s="164" t="s">
        <v>9</v>
      </c>
      <c r="D127" s="164" t="s">
        <v>122</v>
      </c>
      <c r="E127" s="165" t="s">
        <v>239</v>
      </c>
      <c r="F127" s="166" t="s">
        <v>240</v>
      </c>
      <c r="G127" s="167" t="s">
        <v>147</v>
      </c>
      <c r="H127" s="168">
        <v>0.45000000000000001</v>
      </c>
      <c r="I127" s="169"/>
      <c r="J127" s="170">
        <f>ROUND(I127*H127,2)</f>
        <v>0</v>
      </c>
      <c r="K127" s="166" t="s">
        <v>126</v>
      </c>
      <c r="L127" s="38"/>
      <c r="M127" s="171" t="s">
        <v>3</v>
      </c>
      <c r="N127" s="172" t="s">
        <v>43</v>
      </c>
      <c r="O127" s="71"/>
      <c r="P127" s="173">
        <f>O127*H127</f>
        <v>0</v>
      </c>
      <c r="Q127" s="173">
        <v>1.9967999999999999</v>
      </c>
      <c r="R127" s="173">
        <f>Q127*H127</f>
        <v>0.89856000000000003</v>
      </c>
      <c r="S127" s="173">
        <v>0</v>
      </c>
      <c r="T127" s="17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5" t="s">
        <v>127</v>
      </c>
      <c r="AT127" s="175" t="s">
        <v>122</v>
      </c>
      <c r="AU127" s="175" t="s">
        <v>82</v>
      </c>
      <c r="AY127" s="18" t="s">
        <v>120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8" t="s">
        <v>80</v>
      </c>
      <c r="BK127" s="176">
        <f>ROUND(I127*H127,2)</f>
        <v>0</v>
      </c>
      <c r="BL127" s="18" t="s">
        <v>127</v>
      </c>
      <c r="BM127" s="175" t="s">
        <v>319</v>
      </c>
    </row>
    <row r="128" s="13" customFormat="1">
      <c r="A128" s="13"/>
      <c r="B128" s="177"/>
      <c r="C128" s="13"/>
      <c r="D128" s="178" t="s">
        <v>129</v>
      </c>
      <c r="E128" s="179" t="s">
        <v>3</v>
      </c>
      <c r="F128" s="180" t="s">
        <v>320</v>
      </c>
      <c r="G128" s="13"/>
      <c r="H128" s="181">
        <v>0.45000000000000001</v>
      </c>
      <c r="I128" s="182"/>
      <c r="J128" s="13"/>
      <c r="K128" s="13"/>
      <c r="L128" s="177"/>
      <c r="M128" s="183"/>
      <c r="N128" s="184"/>
      <c r="O128" s="184"/>
      <c r="P128" s="184"/>
      <c r="Q128" s="184"/>
      <c r="R128" s="184"/>
      <c r="S128" s="184"/>
      <c r="T128" s="18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9" t="s">
        <v>129</v>
      </c>
      <c r="AU128" s="179" t="s">
        <v>82</v>
      </c>
      <c r="AV128" s="13" t="s">
        <v>82</v>
      </c>
      <c r="AW128" s="13" t="s">
        <v>34</v>
      </c>
      <c r="AX128" s="13" t="s">
        <v>80</v>
      </c>
      <c r="AY128" s="179" t="s">
        <v>120</v>
      </c>
    </row>
    <row r="129" s="2" customFormat="1">
      <c r="A129" s="37"/>
      <c r="B129" s="163"/>
      <c r="C129" s="164" t="s">
        <v>201</v>
      </c>
      <c r="D129" s="164" t="s">
        <v>122</v>
      </c>
      <c r="E129" s="165" t="s">
        <v>244</v>
      </c>
      <c r="F129" s="166" t="s">
        <v>245</v>
      </c>
      <c r="G129" s="167" t="s">
        <v>133</v>
      </c>
      <c r="H129" s="168">
        <v>1.5</v>
      </c>
      <c r="I129" s="169"/>
      <c r="J129" s="170">
        <f>ROUND(I129*H129,2)</f>
        <v>0</v>
      </c>
      <c r="K129" s="166" t="s">
        <v>126</v>
      </c>
      <c r="L129" s="38"/>
      <c r="M129" s="171" t="s">
        <v>3</v>
      </c>
      <c r="N129" s="172" t="s">
        <v>43</v>
      </c>
      <c r="O129" s="71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75" t="s">
        <v>127</v>
      </c>
      <c r="AT129" s="175" t="s">
        <v>122</v>
      </c>
      <c r="AU129" s="175" t="s">
        <v>82</v>
      </c>
      <c r="AY129" s="18" t="s">
        <v>120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8" t="s">
        <v>80</v>
      </c>
      <c r="BK129" s="176">
        <f>ROUND(I129*H129,2)</f>
        <v>0</v>
      </c>
      <c r="BL129" s="18" t="s">
        <v>127</v>
      </c>
      <c r="BM129" s="175" t="s">
        <v>321</v>
      </c>
    </row>
    <row r="130" s="13" customFormat="1">
      <c r="A130" s="13"/>
      <c r="B130" s="177"/>
      <c r="C130" s="13"/>
      <c r="D130" s="178" t="s">
        <v>129</v>
      </c>
      <c r="E130" s="179" t="s">
        <v>3</v>
      </c>
      <c r="F130" s="180" t="s">
        <v>322</v>
      </c>
      <c r="G130" s="13"/>
      <c r="H130" s="181">
        <v>1.5</v>
      </c>
      <c r="I130" s="182"/>
      <c r="J130" s="13"/>
      <c r="K130" s="13"/>
      <c r="L130" s="177"/>
      <c r="M130" s="183"/>
      <c r="N130" s="184"/>
      <c r="O130" s="184"/>
      <c r="P130" s="184"/>
      <c r="Q130" s="184"/>
      <c r="R130" s="184"/>
      <c r="S130" s="184"/>
      <c r="T130" s="18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79" t="s">
        <v>129</v>
      </c>
      <c r="AU130" s="179" t="s">
        <v>82</v>
      </c>
      <c r="AV130" s="13" t="s">
        <v>82</v>
      </c>
      <c r="AW130" s="13" t="s">
        <v>34</v>
      </c>
      <c r="AX130" s="13" t="s">
        <v>80</v>
      </c>
      <c r="AY130" s="179" t="s">
        <v>120</v>
      </c>
    </row>
    <row r="131" s="12" customFormat="1" ht="22.8" customHeight="1">
      <c r="A131" s="12"/>
      <c r="B131" s="150"/>
      <c r="C131" s="12"/>
      <c r="D131" s="151" t="s">
        <v>71</v>
      </c>
      <c r="E131" s="161" t="s">
        <v>161</v>
      </c>
      <c r="F131" s="161" t="s">
        <v>323</v>
      </c>
      <c r="G131" s="12"/>
      <c r="H131" s="12"/>
      <c r="I131" s="153"/>
      <c r="J131" s="162">
        <f>BK131</f>
        <v>0</v>
      </c>
      <c r="K131" s="12"/>
      <c r="L131" s="150"/>
      <c r="M131" s="155"/>
      <c r="N131" s="156"/>
      <c r="O131" s="156"/>
      <c r="P131" s="157">
        <f>SUM(P132:P140)</f>
        <v>0</v>
      </c>
      <c r="Q131" s="156"/>
      <c r="R131" s="157">
        <f>SUM(R132:R140)</f>
        <v>0.080608000000000013</v>
      </c>
      <c r="S131" s="156"/>
      <c r="T131" s="158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1" t="s">
        <v>80</v>
      </c>
      <c r="AT131" s="159" t="s">
        <v>71</v>
      </c>
      <c r="AU131" s="159" t="s">
        <v>80</v>
      </c>
      <c r="AY131" s="151" t="s">
        <v>120</v>
      </c>
      <c r="BK131" s="160">
        <f>SUM(BK132:BK140)</f>
        <v>0</v>
      </c>
    </row>
    <row r="132" s="2" customFormat="1" ht="33" customHeight="1">
      <c r="A132" s="37"/>
      <c r="B132" s="163"/>
      <c r="C132" s="164" t="s">
        <v>206</v>
      </c>
      <c r="D132" s="164" t="s">
        <v>122</v>
      </c>
      <c r="E132" s="165" t="s">
        <v>324</v>
      </c>
      <c r="F132" s="166" t="s">
        <v>325</v>
      </c>
      <c r="G132" s="167" t="s">
        <v>228</v>
      </c>
      <c r="H132" s="168">
        <v>8</v>
      </c>
      <c r="I132" s="169"/>
      <c r="J132" s="170">
        <f>ROUND(I132*H132,2)</f>
        <v>0</v>
      </c>
      <c r="K132" s="166" t="s">
        <v>126</v>
      </c>
      <c r="L132" s="38"/>
      <c r="M132" s="171" t="s">
        <v>3</v>
      </c>
      <c r="N132" s="172" t="s">
        <v>43</v>
      </c>
      <c r="O132" s="71"/>
      <c r="P132" s="173">
        <f>O132*H132</f>
        <v>0</v>
      </c>
      <c r="Q132" s="173">
        <v>2.0000000000000002E-05</v>
      </c>
      <c r="R132" s="173">
        <f>Q132*H132</f>
        <v>0.00016000000000000001</v>
      </c>
      <c r="S132" s="173">
        <v>0</v>
      </c>
      <c r="T132" s="17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5" t="s">
        <v>127</v>
      </c>
      <c r="AT132" s="175" t="s">
        <v>122</v>
      </c>
      <c r="AU132" s="175" t="s">
        <v>82</v>
      </c>
      <c r="AY132" s="18" t="s">
        <v>120</v>
      </c>
      <c r="BE132" s="176">
        <f>IF(N132="základní",J132,0)</f>
        <v>0</v>
      </c>
      <c r="BF132" s="176">
        <f>IF(N132="snížená",J132,0)</f>
        <v>0</v>
      </c>
      <c r="BG132" s="176">
        <f>IF(N132="zákl. přenesená",J132,0)</f>
        <v>0</v>
      </c>
      <c r="BH132" s="176">
        <f>IF(N132="sníž. přenesená",J132,0)</f>
        <v>0</v>
      </c>
      <c r="BI132" s="176">
        <f>IF(N132="nulová",J132,0)</f>
        <v>0</v>
      </c>
      <c r="BJ132" s="18" t="s">
        <v>80</v>
      </c>
      <c r="BK132" s="176">
        <f>ROUND(I132*H132,2)</f>
        <v>0</v>
      </c>
      <c r="BL132" s="18" t="s">
        <v>127</v>
      </c>
      <c r="BM132" s="175" t="s">
        <v>326</v>
      </c>
    </row>
    <row r="133" s="13" customFormat="1">
      <c r="A133" s="13"/>
      <c r="B133" s="177"/>
      <c r="C133" s="13"/>
      <c r="D133" s="178" t="s">
        <v>129</v>
      </c>
      <c r="E133" s="179" t="s">
        <v>3</v>
      </c>
      <c r="F133" s="180" t="s">
        <v>327</v>
      </c>
      <c r="G133" s="13"/>
      <c r="H133" s="181">
        <v>8</v>
      </c>
      <c r="I133" s="182"/>
      <c r="J133" s="13"/>
      <c r="K133" s="13"/>
      <c r="L133" s="177"/>
      <c r="M133" s="183"/>
      <c r="N133" s="184"/>
      <c r="O133" s="184"/>
      <c r="P133" s="184"/>
      <c r="Q133" s="184"/>
      <c r="R133" s="184"/>
      <c r="S133" s="184"/>
      <c r="T133" s="18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79" t="s">
        <v>129</v>
      </c>
      <c r="AU133" s="179" t="s">
        <v>82</v>
      </c>
      <c r="AV133" s="13" t="s">
        <v>82</v>
      </c>
      <c r="AW133" s="13" t="s">
        <v>34</v>
      </c>
      <c r="AX133" s="13" t="s">
        <v>80</v>
      </c>
      <c r="AY133" s="179" t="s">
        <v>120</v>
      </c>
    </row>
    <row r="134" s="2" customFormat="1">
      <c r="A134" s="37"/>
      <c r="B134" s="163"/>
      <c r="C134" s="194" t="s">
        <v>211</v>
      </c>
      <c r="D134" s="194" t="s">
        <v>186</v>
      </c>
      <c r="E134" s="195" t="s">
        <v>328</v>
      </c>
      <c r="F134" s="196" t="s">
        <v>329</v>
      </c>
      <c r="G134" s="197" t="s">
        <v>228</v>
      </c>
      <c r="H134" s="198">
        <v>8</v>
      </c>
      <c r="I134" s="199"/>
      <c r="J134" s="200">
        <f>ROUND(I134*H134,2)</f>
        <v>0</v>
      </c>
      <c r="K134" s="196" t="s">
        <v>126</v>
      </c>
      <c r="L134" s="201"/>
      <c r="M134" s="202" t="s">
        <v>3</v>
      </c>
      <c r="N134" s="203" t="s">
        <v>43</v>
      </c>
      <c r="O134" s="71"/>
      <c r="P134" s="173">
        <f>O134*H134</f>
        <v>0</v>
      </c>
      <c r="Q134" s="173">
        <v>0.0048300000000000001</v>
      </c>
      <c r="R134" s="173">
        <f>Q134*H134</f>
        <v>0.038640000000000001</v>
      </c>
      <c r="S134" s="173">
        <v>0</v>
      </c>
      <c r="T134" s="17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5" t="s">
        <v>161</v>
      </c>
      <c r="AT134" s="175" t="s">
        <v>186</v>
      </c>
      <c r="AU134" s="175" t="s">
        <v>82</v>
      </c>
      <c r="AY134" s="18" t="s">
        <v>120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8" t="s">
        <v>80</v>
      </c>
      <c r="BK134" s="176">
        <f>ROUND(I134*H134,2)</f>
        <v>0</v>
      </c>
      <c r="BL134" s="18" t="s">
        <v>127</v>
      </c>
      <c r="BM134" s="175" t="s">
        <v>330</v>
      </c>
    </row>
    <row r="135" s="2" customFormat="1" ht="16.5" customHeight="1">
      <c r="A135" s="37"/>
      <c r="B135" s="163"/>
      <c r="C135" s="164" t="s">
        <v>216</v>
      </c>
      <c r="D135" s="164" t="s">
        <v>122</v>
      </c>
      <c r="E135" s="165" t="s">
        <v>331</v>
      </c>
      <c r="F135" s="166" t="s">
        <v>332</v>
      </c>
      <c r="G135" s="167" t="s">
        <v>278</v>
      </c>
      <c r="H135" s="168">
        <v>2</v>
      </c>
      <c r="I135" s="169"/>
      <c r="J135" s="170">
        <f>ROUND(I135*H135,2)</f>
        <v>0</v>
      </c>
      <c r="K135" s="166" t="s">
        <v>3</v>
      </c>
      <c r="L135" s="38"/>
      <c r="M135" s="171" t="s">
        <v>3</v>
      </c>
      <c r="N135" s="172" t="s">
        <v>43</v>
      </c>
      <c r="O135" s="71"/>
      <c r="P135" s="173">
        <f>O135*H135</f>
        <v>0</v>
      </c>
      <c r="Q135" s="173">
        <v>0</v>
      </c>
      <c r="R135" s="173">
        <f>Q135*H135</f>
        <v>0</v>
      </c>
      <c r="S135" s="173">
        <v>0</v>
      </c>
      <c r="T135" s="17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75" t="s">
        <v>127</v>
      </c>
      <c r="AT135" s="175" t="s">
        <v>122</v>
      </c>
      <c r="AU135" s="175" t="s">
        <v>82</v>
      </c>
      <c r="AY135" s="18" t="s">
        <v>120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8" t="s">
        <v>80</v>
      </c>
      <c r="BK135" s="176">
        <f>ROUND(I135*H135,2)</f>
        <v>0</v>
      </c>
      <c r="BL135" s="18" t="s">
        <v>127</v>
      </c>
      <c r="BM135" s="175" t="s">
        <v>333</v>
      </c>
    </row>
    <row r="136" s="13" customFormat="1">
      <c r="A136" s="13"/>
      <c r="B136" s="177"/>
      <c r="C136" s="13"/>
      <c r="D136" s="178" t="s">
        <v>129</v>
      </c>
      <c r="E136" s="179" t="s">
        <v>3</v>
      </c>
      <c r="F136" s="180" t="s">
        <v>334</v>
      </c>
      <c r="G136" s="13"/>
      <c r="H136" s="181">
        <v>2</v>
      </c>
      <c r="I136" s="182"/>
      <c r="J136" s="13"/>
      <c r="K136" s="13"/>
      <c r="L136" s="177"/>
      <c r="M136" s="183"/>
      <c r="N136" s="184"/>
      <c r="O136" s="184"/>
      <c r="P136" s="184"/>
      <c r="Q136" s="184"/>
      <c r="R136" s="184"/>
      <c r="S136" s="184"/>
      <c r="T136" s="18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79" t="s">
        <v>129</v>
      </c>
      <c r="AU136" s="179" t="s">
        <v>82</v>
      </c>
      <c r="AV136" s="13" t="s">
        <v>82</v>
      </c>
      <c r="AW136" s="13" t="s">
        <v>34</v>
      </c>
      <c r="AX136" s="13" t="s">
        <v>80</v>
      </c>
      <c r="AY136" s="179" t="s">
        <v>120</v>
      </c>
    </row>
    <row r="137" s="2" customFormat="1">
      <c r="A137" s="37"/>
      <c r="B137" s="163"/>
      <c r="C137" s="164" t="s">
        <v>221</v>
      </c>
      <c r="D137" s="164" t="s">
        <v>122</v>
      </c>
      <c r="E137" s="165" t="s">
        <v>335</v>
      </c>
      <c r="F137" s="166" t="s">
        <v>336</v>
      </c>
      <c r="G137" s="167" t="s">
        <v>147</v>
      </c>
      <c r="H137" s="168">
        <v>1.835</v>
      </c>
      <c r="I137" s="169"/>
      <c r="J137" s="170">
        <f>ROUND(I137*H137,2)</f>
        <v>0</v>
      </c>
      <c r="K137" s="166" t="s">
        <v>126</v>
      </c>
      <c r="L137" s="38"/>
      <c r="M137" s="171" t="s">
        <v>3</v>
      </c>
      <c r="N137" s="172" t="s">
        <v>43</v>
      </c>
      <c r="O137" s="71"/>
      <c r="P137" s="173">
        <f>O137*H137</f>
        <v>0</v>
      </c>
      <c r="Q137" s="173">
        <v>0</v>
      </c>
      <c r="R137" s="173">
        <f>Q137*H137</f>
        <v>0</v>
      </c>
      <c r="S137" s="173">
        <v>0</v>
      </c>
      <c r="T137" s="17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75" t="s">
        <v>127</v>
      </c>
      <c r="AT137" s="175" t="s">
        <v>122</v>
      </c>
      <c r="AU137" s="175" t="s">
        <v>82</v>
      </c>
      <c r="AY137" s="18" t="s">
        <v>120</v>
      </c>
      <c r="BE137" s="176">
        <f>IF(N137="základní",J137,0)</f>
        <v>0</v>
      </c>
      <c r="BF137" s="176">
        <f>IF(N137="snížená",J137,0)</f>
        <v>0</v>
      </c>
      <c r="BG137" s="176">
        <f>IF(N137="zákl. přenesená",J137,0)</f>
        <v>0</v>
      </c>
      <c r="BH137" s="176">
        <f>IF(N137="sníž. přenesená",J137,0)</f>
        <v>0</v>
      </c>
      <c r="BI137" s="176">
        <f>IF(N137="nulová",J137,0)</f>
        <v>0</v>
      </c>
      <c r="BJ137" s="18" t="s">
        <v>80</v>
      </c>
      <c r="BK137" s="176">
        <f>ROUND(I137*H137,2)</f>
        <v>0</v>
      </c>
      <c r="BL137" s="18" t="s">
        <v>127</v>
      </c>
      <c r="BM137" s="175" t="s">
        <v>337</v>
      </c>
    </row>
    <row r="138" s="13" customFormat="1">
      <c r="A138" s="13"/>
      <c r="B138" s="177"/>
      <c r="C138" s="13"/>
      <c r="D138" s="178" t="s">
        <v>129</v>
      </c>
      <c r="E138" s="179" t="s">
        <v>3</v>
      </c>
      <c r="F138" s="180" t="s">
        <v>338</v>
      </c>
      <c r="G138" s="13"/>
      <c r="H138" s="181">
        <v>1.835</v>
      </c>
      <c r="I138" s="182"/>
      <c r="J138" s="13"/>
      <c r="K138" s="13"/>
      <c r="L138" s="177"/>
      <c r="M138" s="183"/>
      <c r="N138" s="184"/>
      <c r="O138" s="184"/>
      <c r="P138" s="184"/>
      <c r="Q138" s="184"/>
      <c r="R138" s="184"/>
      <c r="S138" s="184"/>
      <c r="T138" s="18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79" t="s">
        <v>129</v>
      </c>
      <c r="AU138" s="179" t="s">
        <v>82</v>
      </c>
      <c r="AV138" s="13" t="s">
        <v>82</v>
      </c>
      <c r="AW138" s="13" t="s">
        <v>34</v>
      </c>
      <c r="AX138" s="13" t="s">
        <v>80</v>
      </c>
      <c r="AY138" s="179" t="s">
        <v>120</v>
      </c>
    </row>
    <row r="139" s="2" customFormat="1" ht="21.75" customHeight="1">
      <c r="A139" s="37"/>
      <c r="B139" s="163"/>
      <c r="C139" s="164" t="s">
        <v>8</v>
      </c>
      <c r="D139" s="164" t="s">
        <v>122</v>
      </c>
      <c r="E139" s="165" t="s">
        <v>339</v>
      </c>
      <c r="F139" s="166" t="s">
        <v>340</v>
      </c>
      <c r="G139" s="167" t="s">
        <v>133</v>
      </c>
      <c r="H139" s="168">
        <v>10.4</v>
      </c>
      <c r="I139" s="169"/>
      <c r="J139" s="170">
        <f>ROUND(I139*H139,2)</f>
        <v>0</v>
      </c>
      <c r="K139" s="166" t="s">
        <v>126</v>
      </c>
      <c r="L139" s="38"/>
      <c r="M139" s="171" t="s">
        <v>3</v>
      </c>
      <c r="N139" s="172" t="s">
        <v>43</v>
      </c>
      <c r="O139" s="71"/>
      <c r="P139" s="173">
        <f>O139*H139</f>
        <v>0</v>
      </c>
      <c r="Q139" s="173">
        <v>0.0040200000000000001</v>
      </c>
      <c r="R139" s="173">
        <f>Q139*H139</f>
        <v>0.041808000000000005</v>
      </c>
      <c r="S139" s="173">
        <v>0</v>
      </c>
      <c r="T139" s="17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75" t="s">
        <v>127</v>
      </c>
      <c r="AT139" s="175" t="s">
        <v>122</v>
      </c>
      <c r="AU139" s="175" t="s">
        <v>82</v>
      </c>
      <c r="AY139" s="18" t="s">
        <v>120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8" t="s">
        <v>80</v>
      </c>
      <c r="BK139" s="176">
        <f>ROUND(I139*H139,2)</f>
        <v>0</v>
      </c>
      <c r="BL139" s="18" t="s">
        <v>127</v>
      </c>
      <c r="BM139" s="175" t="s">
        <v>341</v>
      </c>
    </row>
    <row r="140" s="13" customFormat="1">
      <c r="A140" s="13"/>
      <c r="B140" s="177"/>
      <c r="C140" s="13"/>
      <c r="D140" s="178" t="s">
        <v>129</v>
      </c>
      <c r="E140" s="179" t="s">
        <v>3</v>
      </c>
      <c r="F140" s="180" t="s">
        <v>342</v>
      </c>
      <c r="G140" s="13"/>
      <c r="H140" s="181">
        <v>10.4</v>
      </c>
      <c r="I140" s="182"/>
      <c r="J140" s="13"/>
      <c r="K140" s="13"/>
      <c r="L140" s="177"/>
      <c r="M140" s="183"/>
      <c r="N140" s="184"/>
      <c r="O140" s="184"/>
      <c r="P140" s="184"/>
      <c r="Q140" s="184"/>
      <c r="R140" s="184"/>
      <c r="S140" s="184"/>
      <c r="T140" s="18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79" t="s">
        <v>129</v>
      </c>
      <c r="AU140" s="179" t="s">
        <v>82</v>
      </c>
      <c r="AV140" s="13" t="s">
        <v>82</v>
      </c>
      <c r="AW140" s="13" t="s">
        <v>34</v>
      </c>
      <c r="AX140" s="13" t="s">
        <v>80</v>
      </c>
      <c r="AY140" s="179" t="s">
        <v>120</v>
      </c>
    </row>
    <row r="141" s="12" customFormat="1" ht="22.8" customHeight="1">
      <c r="A141" s="12"/>
      <c r="B141" s="150"/>
      <c r="C141" s="12"/>
      <c r="D141" s="151" t="s">
        <v>71</v>
      </c>
      <c r="E141" s="161" t="s">
        <v>166</v>
      </c>
      <c r="F141" s="161" t="s">
        <v>343</v>
      </c>
      <c r="G141" s="12"/>
      <c r="H141" s="12"/>
      <c r="I141" s="153"/>
      <c r="J141" s="162">
        <f>BK141</f>
        <v>0</v>
      </c>
      <c r="K141" s="12"/>
      <c r="L141" s="150"/>
      <c r="M141" s="155"/>
      <c r="N141" s="156"/>
      <c r="O141" s="156"/>
      <c r="P141" s="157">
        <f>SUM(P142:P151)</f>
        <v>0</v>
      </c>
      <c r="Q141" s="156"/>
      <c r="R141" s="157">
        <f>SUM(R142:R151)</f>
        <v>0.032572499999999997</v>
      </c>
      <c r="S141" s="156"/>
      <c r="T141" s="158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1" t="s">
        <v>80</v>
      </c>
      <c r="AT141" s="159" t="s">
        <v>71</v>
      </c>
      <c r="AU141" s="159" t="s">
        <v>80</v>
      </c>
      <c r="AY141" s="151" t="s">
        <v>120</v>
      </c>
      <c r="BK141" s="160">
        <f>SUM(BK142:BK151)</f>
        <v>0</v>
      </c>
    </row>
    <row r="142" s="2" customFormat="1" ht="44.25" customHeight="1">
      <c r="A142" s="37"/>
      <c r="B142" s="163"/>
      <c r="C142" s="164" t="s">
        <v>232</v>
      </c>
      <c r="D142" s="164" t="s">
        <v>122</v>
      </c>
      <c r="E142" s="165" t="s">
        <v>344</v>
      </c>
      <c r="F142" s="166" t="s">
        <v>345</v>
      </c>
      <c r="G142" s="167" t="s">
        <v>133</v>
      </c>
      <c r="H142" s="168">
        <v>0.67500000000000004</v>
      </c>
      <c r="I142" s="169"/>
      <c r="J142" s="170">
        <f>ROUND(I142*H142,2)</f>
        <v>0</v>
      </c>
      <c r="K142" s="166" t="s">
        <v>126</v>
      </c>
      <c r="L142" s="38"/>
      <c r="M142" s="171" t="s">
        <v>3</v>
      </c>
      <c r="N142" s="172" t="s">
        <v>43</v>
      </c>
      <c r="O142" s="71"/>
      <c r="P142" s="173">
        <f>O142*H142</f>
        <v>0</v>
      </c>
      <c r="Q142" s="173">
        <v>0.046219999999999997</v>
      </c>
      <c r="R142" s="173">
        <f>Q142*H142</f>
        <v>0.031198500000000001</v>
      </c>
      <c r="S142" s="173">
        <v>0</v>
      </c>
      <c r="T142" s="17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75" t="s">
        <v>127</v>
      </c>
      <c r="AT142" s="175" t="s">
        <v>122</v>
      </c>
      <c r="AU142" s="175" t="s">
        <v>82</v>
      </c>
      <c r="AY142" s="18" t="s">
        <v>120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8" t="s">
        <v>80</v>
      </c>
      <c r="BK142" s="176">
        <f>ROUND(I142*H142,2)</f>
        <v>0</v>
      </c>
      <c r="BL142" s="18" t="s">
        <v>127</v>
      </c>
      <c r="BM142" s="175" t="s">
        <v>346</v>
      </c>
    </row>
    <row r="143" s="13" customFormat="1">
      <c r="A143" s="13"/>
      <c r="B143" s="177"/>
      <c r="C143" s="13"/>
      <c r="D143" s="178" t="s">
        <v>129</v>
      </c>
      <c r="E143" s="179" t="s">
        <v>3</v>
      </c>
      <c r="F143" s="180" t="s">
        <v>347</v>
      </c>
      <c r="G143" s="13"/>
      <c r="H143" s="181">
        <v>0.67500000000000004</v>
      </c>
      <c r="I143" s="182"/>
      <c r="J143" s="13"/>
      <c r="K143" s="13"/>
      <c r="L143" s="177"/>
      <c r="M143" s="183"/>
      <c r="N143" s="184"/>
      <c r="O143" s="184"/>
      <c r="P143" s="184"/>
      <c r="Q143" s="184"/>
      <c r="R143" s="184"/>
      <c r="S143" s="184"/>
      <c r="T143" s="18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9" t="s">
        <v>129</v>
      </c>
      <c r="AU143" s="179" t="s">
        <v>82</v>
      </c>
      <c r="AV143" s="13" t="s">
        <v>82</v>
      </c>
      <c r="AW143" s="13" t="s">
        <v>34</v>
      </c>
      <c r="AX143" s="13" t="s">
        <v>80</v>
      </c>
      <c r="AY143" s="179" t="s">
        <v>120</v>
      </c>
    </row>
    <row r="144" s="2" customFormat="1">
      <c r="A144" s="37"/>
      <c r="B144" s="163"/>
      <c r="C144" s="164" t="s">
        <v>238</v>
      </c>
      <c r="D144" s="164" t="s">
        <v>122</v>
      </c>
      <c r="E144" s="165" t="s">
        <v>348</v>
      </c>
      <c r="F144" s="166" t="s">
        <v>349</v>
      </c>
      <c r="G144" s="167" t="s">
        <v>278</v>
      </c>
      <c r="H144" s="168">
        <v>4</v>
      </c>
      <c r="I144" s="169"/>
      <c r="J144" s="170">
        <f>ROUND(I144*H144,2)</f>
        <v>0</v>
      </c>
      <c r="K144" s="166" t="s">
        <v>126</v>
      </c>
      <c r="L144" s="38"/>
      <c r="M144" s="171" t="s">
        <v>3</v>
      </c>
      <c r="N144" s="172" t="s">
        <v>43</v>
      </c>
      <c r="O144" s="71"/>
      <c r="P144" s="173">
        <f>O144*H144</f>
        <v>0</v>
      </c>
      <c r="Q144" s="173">
        <v>2.0000000000000002E-05</v>
      </c>
      <c r="R144" s="173">
        <f>Q144*H144</f>
        <v>8.0000000000000007E-05</v>
      </c>
      <c r="S144" s="173">
        <v>0</v>
      </c>
      <c r="T144" s="17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5" t="s">
        <v>127</v>
      </c>
      <c r="AT144" s="175" t="s">
        <v>122</v>
      </c>
      <c r="AU144" s="175" t="s">
        <v>82</v>
      </c>
      <c r="AY144" s="18" t="s">
        <v>120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8" t="s">
        <v>80</v>
      </c>
      <c r="BK144" s="176">
        <f>ROUND(I144*H144,2)</f>
        <v>0</v>
      </c>
      <c r="BL144" s="18" t="s">
        <v>127</v>
      </c>
      <c r="BM144" s="175" t="s">
        <v>350</v>
      </c>
    </row>
    <row r="145" s="2" customFormat="1" ht="33" customHeight="1">
      <c r="A145" s="37"/>
      <c r="B145" s="163"/>
      <c r="C145" s="164" t="s">
        <v>243</v>
      </c>
      <c r="D145" s="164" t="s">
        <v>122</v>
      </c>
      <c r="E145" s="165" t="s">
        <v>351</v>
      </c>
      <c r="F145" s="166" t="s">
        <v>352</v>
      </c>
      <c r="G145" s="167" t="s">
        <v>278</v>
      </c>
      <c r="H145" s="168">
        <v>4</v>
      </c>
      <c r="I145" s="169"/>
      <c r="J145" s="170">
        <f>ROUND(I145*H145,2)</f>
        <v>0</v>
      </c>
      <c r="K145" s="166" t="s">
        <v>126</v>
      </c>
      <c r="L145" s="38"/>
      <c r="M145" s="171" t="s">
        <v>3</v>
      </c>
      <c r="N145" s="172" t="s">
        <v>43</v>
      </c>
      <c r="O145" s="71"/>
      <c r="P145" s="173">
        <f>O145*H145</f>
        <v>0</v>
      </c>
      <c r="Q145" s="173">
        <v>0.00027</v>
      </c>
      <c r="R145" s="173">
        <f>Q145*H145</f>
        <v>0.00108</v>
      </c>
      <c r="S145" s="173">
        <v>0</v>
      </c>
      <c r="T145" s="17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75" t="s">
        <v>127</v>
      </c>
      <c r="AT145" s="175" t="s">
        <v>122</v>
      </c>
      <c r="AU145" s="175" t="s">
        <v>82</v>
      </c>
      <c r="AY145" s="18" t="s">
        <v>120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8" t="s">
        <v>80</v>
      </c>
      <c r="BK145" s="176">
        <f>ROUND(I145*H145,2)</f>
        <v>0</v>
      </c>
      <c r="BL145" s="18" t="s">
        <v>127</v>
      </c>
      <c r="BM145" s="175" t="s">
        <v>353</v>
      </c>
    </row>
    <row r="146" s="2" customFormat="1" ht="24.15" customHeight="1">
      <c r="A146" s="37"/>
      <c r="B146" s="163"/>
      <c r="C146" s="194" t="s">
        <v>250</v>
      </c>
      <c r="D146" s="194" t="s">
        <v>186</v>
      </c>
      <c r="E146" s="195" t="s">
        <v>354</v>
      </c>
      <c r="F146" s="196" t="s">
        <v>355</v>
      </c>
      <c r="G146" s="197" t="s">
        <v>356</v>
      </c>
      <c r="H146" s="198">
        <v>0.040000000000000001</v>
      </c>
      <c r="I146" s="199"/>
      <c r="J146" s="200">
        <f>ROUND(I146*H146,2)</f>
        <v>0</v>
      </c>
      <c r="K146" s="196" t="s">
        <v>126</v>
      </c>
      <c r="L146" s="201"/>
      <c r="M146" s="202" t="s">
        <v>3</v>
      </c>
      <c r="N146" s="203" t="s">
        <v>43</v>
      </c>
      <c r="O146" s="71"/>
      <c r="P146" s="173">
        <f>O146*H146</f>
        <v>0</v>
      </c>
      <c r="Q146" s="173">
        <v>0.0033300000000000001</v>
      </c>
      <c r="R146" s="173">
        <f>Q146*H146</f>
        <v>0.00013320000000000001</v>
      </c>
      <c r="S146" s="173">
        <v>0</v>
      </c>
      <c r="T146" s="17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75" t="s">
        <v>161</v>
      </c>
      <c r="AT146" s="175" t="s">
        <v>186</v>
      </c>
      <c r="AU146" s="175" t="s">
        <v>82</v>
      </c>
      <c r="AY146" s="18" t="s">
        <v>120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8" t="s">
        <v>80</v>
      </c>
      <c r="BK146" s="176">
        <f>ROUND(I146*H146,2)</f>
        <v>0</v>
      </c>
      <c r="BL146" s="18" t="s">
        <v>127</v>
      </c>
      <c r="BM146" s="175" t="s">
        <v>357</v>
      </c>
    </row>
    <row r="147" s="13" customFormat="1">
      <c r="A147" s="13"/>
      <c r="B147" s="177"/>
      <c r="C147" s="13"/>
      <c r="D147" s="178" t="s">
        <v>129</v>
      </c>
      <c r="E147" s="13"/>
      <c r="F147" s="180" t="s">
        <v>358</v>
      </c>
      <c r="G147" s="13"/>
      <c r="H147" s="181">
        <v>0.040000000000000001</v>
      </c>
      <c r="I147" s="182"/>
      <c r="J147" s="13"/>
      <c r="K147" s="13"/>
      <c r="L147" s="177"/>
      <c r="M147" s="183"/>
      <c r="N147" s="184"/>
      <c r="O147" s="184"/>
      <c r="P147" s="184"/>
      <c r="Q147" s="184"/>
      <c r="R147" s="184"/>
      <c r="S147" s="184"/>
      <c r="T147" s="18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9" t="s">
        <v>129</v>
      </c>
      <c r="AU147" s="179" t="s">
        <v>82</v>
      </c>
      <c r="AV147" s="13" t="s">
        <v>82</v>
      </c>
      <c r="AW147" s="13" t="s">
        <v>4</v>
      </c>
      <c r="AX147" s="13" t="s">
        <v>80</v>
      </c>
      <c r="AY147" s="179" t="s">
        <v>120</v>
      </c>
    </row>
    <row r="148" s="2" customFormat="1" ht="24.15" customHeight="1">
      <c r="A148" s="37"/>
      <c r="B148" s="163"/>
      <c r="C148" s="194" t="s">
        <v>359</v>
      </c>
      <c r="D148" s="194" t="s">
        <v>186</v>
      </c>
      <c r="E148" s="195" t="s">
        <v>360</v>
      </c>
      <c r="F148" s="196" t="s">
        <v>361</v>
      </c>
      <c r="G148" s="197" t="s">
        <v>356</v>
      </c>
      <c r="H148" s="198">
        <v>0.040000000000000001</v>
      </c>
      <c r="I148" s="199"/>
      <c r="J148" s="200">
        <f>ROUND(I148*H148,2)</f>
        <v>0</v>
      </c>
      <c r="K148" s="196" t="s">
        <v>126</v>
      </c>
      <c r="L148" s="201"/>
      <c r="M148" s="202" t="s">
        <v>3</v>
      </c>
      <c r="N148" s="203" t="s">
        <v>43</v>
      </c>
      <c r="O148" s="71"/>
      <c r="P148" s="173">
        <f>O148*H148</f>
        <v>0</v>
      </c>
      <c r="Q148" s="173">
        <v>0.0011299999999999999</v>
      </c>
      <c r="R148" s="173">
        <f>Q148*H148</f>
        <v>4.5200000000000001E-05</v>
      </c>
      <c r="S148" s="173">
        <v>0</v>
      </c>
      <c r="T148" s="17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75" t="s">
        <v>161</v>
      </c>
      <c r="AT148" s="175" t="s">
        <v>186</v>
      </c>
      <c r="AU148" s="175" t="s">
        <v>82</v>
      </c>
      <c r="AY148" s="18" t="s">
        <v>120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8" t="s">
        <v>80</v>
      </c>
      <c r="BK148" s="176">
        <f>ROUND(I148*H148,2)</f>
        <v>0</v>
      </c>
      <c r="BL148" s="18" t="s">
        <v>127</v>
      </c>
      <c r="BM148" s="175" t="s">
        <v>362</v>
      </c>
    </row>
    <row r="149" s="13" customFormat="1">
      <c r="A149" s="13"/>
      <c r="B149" s="177"/>
      <c r="C149" s="13"/>
      <c r="D149" s="178" t="s">
        <v>129</v>
      </c>
      <c r="E149" s="13"/>
      <c r="F149" s="180" t="s">
        <v>358</v>
      </c>
      <c r="G149" s="13"/>
      <c r="H149" s="181">
        <v>0.040000000000000001</v>
      </c>
      <c r="I149" s="182"/>
      <c r="J149" s="13"/>
      <c r="K149" s="13"/>
      <c r="L149" s="177"/>
      <c r="M149" s="183"/>
      <c r="N149" s="184"/>
      <c r="O149" s="184"/>
      <c r="P149" s="184"/>
      <c r="Q149" s="184"/>
      <c r="R149" s="184"/>
      <c r="S149" s="184"/>
      <c r="T149" s="18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79" t="s">
        <v>129</v>
      </c>
      <c r="AU149" s="179" t="s">
        <v>82</v>
      </c>
      <c r="AV149" s="13" t="s">
        <v>82</v>
      </c>
      <c r="AW149" s="13" t="s">
        <v>4</v>
      </c>
      <c r="AX149" s="13" t="s">
        <v>80</v>
      </c>
      <c r="AY149" s="179" t="s">
        <v>120</v>
      </c>
    </row>
    <row r="150" s="2" customFormat="1">
      <c r="A150" s="37"/>
      <c r="B150" s="163"/>
      <c r="C150" s="194" t="s">
        <v>363</v>
      </c>
      <c r="D150" s="194" t="s">
        <v>186</v>
      </c>
      <c r="E150" s="195" t="s">
        <v>364</v>
      </c>
      <c r="F150" s="196" t="s">
        <v>365</v>
      </c>
      <c r="G150" s="197" t="s">
        <v>356</v>
      </c>
      <c r="H150" s="198">
        <v>0.040000000000000001</v>
      </c>
      <c r="I150" s="199"/>
      <c r="J150" s="200">
        <f>ROUND(I150*H150,2)</f>
        <v>0</v>
      </c>
      <c r="K150" s="196" t="s">
        <v>126</v>
      </c>
      <c r="L150" s="201"/>
      <c r="M150" s="202" t="s">
        <v>3</v>
      </c>
      <c r="N150" s="203" t="s">
        <v>43</v>
      </c>
      <c r="O150" s="71"/>
      <c r="P150" s="173">
        <f>O150*H150</f>
        <v>0</v>
      </c>
      <c r="Q150" s="173">
        <v>0.00088999999999999995</v>
      </c>
      <c r="R150" s="173">
        <f>Q150*H150</f>
        <v>3.5599999999999998E-05</v>
      </c>
      <c r="S150" s="173">
        <v>0</v>
      </c>
      <c r="T150" s="17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75" t="s">
        <v>161</v>
      </c>
      <c r="AT150" s="175" t="s">
        <v>186</v>
      </c>
      <c r="AU150" s="175" t="s">
        <v>82</v>
      </c>
      <c r="AY150" s="18" t="s">
        <v>120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8" t="s">
        <v>80</v>
      </c>
      <c r="BK150" s="176">
        <f>ROUND(I150*H150,2)</f>
        <v>0</v>
      </c>
      <c r="BL150" s="18" t="s">
        <v>127</v>
      </c>
      <c r="BM150" s="175" t="s">
        <v>366</v>
      </c>
    </row>
    <row r="151" s="13" customFormat="1">
      <c r="A151" s="13"/>
      <c r="B151" s="177"/>
      <c r="C151" s="13"/>
      <c r="D151" s="178" t="s">
        <v>129</v>
      </c>
      <c r="E151" s="13"/>
      <c r="F151" s="180" t="s">
        <v>358</v>
      </c>
      <c r="G151" s="13"/>
      <c r="H151" s="181">
        <v>0.040000000000000001</v>
      </c>
      <c r="I151" s="182"/>
      <c r="J151" s="13"/>
      <c r="K151" s="13"/>
      <c r="L151" s="177"/>
      <c r="M151" s="183"/>
      <c r="N151" s="184"/>
      <c r="O151" s="184"/>
      <c r="P151" s="184"/>
      <c r="Q151" s="184"/>
      <c r="R151" s="184"/>
      <c r="S151" s="184"/>
      <c r="T151" s="18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79" t="s">
        <v>129</v>
      </c>
      <c r="AU151" s="179" t="s">
        <v>82</v>
      </c>
      <c r="AV151" s="13" t="s">
        <v>82</v>
      </c>
      <c r="AW151" s="13" t="s">
        <v>4</v>
      </c>
      <c r="AX151" s="13" t="s">
        <v>80</v>
      </c>
      <c r="AY151" s="179" t="s">
        <v>120</v>
      </c>
    </row>
    <row r="152" s="12" customFormat="1" ht="22.8" customHeight="1">
      <c r="A152" s="12"/>
      <c r="B152" s="150"/>
      <c r="C152" s="12"/>
      <c r="D152" s="151" t="s">
        <v>71</v>
      </c>
      <c r="E152" s="161" t="s">
        <v>248</v>
      </c>
      <c r="F152" s="161" t="s">
        <v>249</v>
      </c>
      <c r="G152" s="12"/>
      <c r="H152" s="12"/>
      <c r="I152" s="153"/>
      <c r="J152" s="162">
        <f>BK152</f>
        <v>0</v>
      </c>
      <c r="K152" s="12"/>
      <c r="L152" s="150"/>
      <c r="M152" s="155"/>
      <c r="N152" s="156"/>
      <c r="O152" s="156"/>
      <c r="P152" s="157">
        <f>P153</f>
        <v>0</v>
      </c>
      <c r="Q152" s="156"/>
      <c r="R152" s="157">
        <f>R153</f>
        <v>0</v>
      </c>
      <c r="S152" s="156"/>
      <c r="T152" s="158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1" t="s">
        <v>80</v>
      </c>
      <c r="AT152" s="159" t="s">
        <v>71</v>
      </c>
      <c r="AU152" s="159" t="s">
        <v>80</v>
      </c>
      <c r="AY152" s="151" t="s">
        <v>120</v>
      </c>
      <c r="BK152" s="160">
        <f>BK153</f>
        <v>0</v>
      </c>
    </row>
    <row r="153" s="2" customFormat="1" ht="21.75" customHeight="1">
      <c r="A153" s="37"/>
      <c r="B153" s="163"/>
      <c r="C153" s="164" t="s">
        <v>367</v>
      </c>
      <c r="D153" s="164" t="s">
        <v>122</v>
      </c>
      <c r="E153" s="165" t="s">
        <v>251</v>
      </c>
      <c r="F153" s="166" t="s">
        <v>252</v>
      </c>
      <c r="G153" s="167" t="s">
        <v>253</v>
      </c>
      <c r="H153" s="168">
        <v>7.6180000000000003</v>
      </c>
      <c r="I153" s="169"/>
      <c r="J153" s="170">
        <f>ROUND(I153*H153,2)</f>
        <v>0</v>
      </c>
      <c r="K153" s="166" t="s">
        <v>126</v>
      </c>
      <c r="L153" s="38"/>
      <c r="M153" s="171" t="s">
        <v>3</v>
      </c>
      <c r="N153" s="172" t="s">
        <v>43</v>
      </c>
      <c r="O153" s="71"/>
      <c r="P153" s="173">
        <f>O153*H153</f>
        <v>0</v>
      </c>
      <c r="Q153" s="173">
        <v>0</v>
      </c>
      <c r="R153" s="173">
        <f>Q153*H153</f>
        <v>0</v>
      </c>
      <c r="S153" s="173">
        <v>0</v>
      </c>
      <c r="T153" s="17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75" t="s">
        <v>127</v>
      </c>
      <c r="AT153" s="175" t="s">
        <v>122</v>
      </c>
      <c r="AU153" s="175" t="s">
        <v>82</v>
      </c>
      <c r="AY153" s="18" t="s">
        <v>120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8" t="s">
        <v>80</v>
      </c>
      <c r="BK153" s="176">
        <f>ROUND(I153*H153,2)</f>
        <v>0</v>
      </c>
      <c r="BL153" s="18" t="s">
        <v>127</v>
      </c>
      <c r="BM153" s="175" t="s">
        <v>368</v>
      </c>
    </row>
    <row r="154" s="12" customFormat="1" ht="25.92" customHeight="1">
      <c r="A154" s="12"/>
      <c r="B154" s="150"/>
      <c r="C154" s="12"/>
      <c r="D154" s="151" t="s">
        <v>71</v>
      </c>
      <c r="E154" s="152" t="s">
        <v>369</v>
      </c>
      <c r="F154" s="152" t="s">
        <v>370</v>
      </c>
      <c r="G154" s="12"/>
      <c r="H154" s="12"/>
      <c r="I154" s="153"/>
      <c r="J154" s="154">
        <f>BK154</f>
        <v>0</v>
      </c>
      <c r="K154" s="12"/>
      <c r="L154" s="150"/>
      <c r="M154" s="155"/>
      <c r="N154" s="156"/>
      <c r="O154" s="156"/>
      <c r="P154" s="157">
        <f>P155</f>
        <v>0</v>
      </c>
      <c r="Q154" s="156"/>
      <c r="R154" s="157">
        <f>R155</f>
        <v>0.39280799999999994</v>
      </c>
      <c r="S154" s="156"/>
      <c r="T154" s="158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1" t="s">
        <v>82</v>
      </c>
      <c r="AT154" s="159" t="s">
        <v>71</v>
      </c>
      <c r="AU154" s="159" t="s">
        <v>72</v>
      </c>
      <c r="AY154" s="151" t="s">
        <v>120</v>
      </c>
      <c r="BK154" s="160">
        <f>BK155</f>
        <v>0</v>
      </c>
    </row>
    <row r="155" s="12" customFormat="1" ht="22.8" customHeight="1">
      <c r="A155" s="12"/>
      <c r="B155" s="150"/>
      <c r="C155" s="12"/>
      <c r="D155" s="151" t="s">
        <v>71</v>
      </c>
      <c r="E155" s="161" t="s">
        <v>371</v>
      </c>
      <c r="F155" s="161" t="s">
        <v>372</v>
      </c>
      <c r="G155" s="12"/>
      <c r="H155" s="12"/>
      <c r="I155" s="153"/>
      <c r="J155" s="162">
        <f>BK155</f>
        <v>0</v>
      </c>
      <c r="K155" s="12"/>
      <c r="L155" s="150"/>
      <c r="M155" s="155"/>
      <c r="N155" s="156"/>
      <c r="O155" s="156"/>
      <c r="P155" s="157">
        <f>SUM(P156:P169)</f>
        <v>0</v>
      </c>
      <c r="Q155" s="156"/>
      <c r="R155" s="157">
        <f>SUM(R156:R169)</f>
        <v>0.39280799999999994</v>
      </c>
      <c r="S155" s="156"/>
      <c r="T155" s="158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1" t="s">
        <v>82</v>
      </c>
      <c r="AT155" s="159" t="s">
        <v>71</v>
      </c>
      <c r="AU155" s="159" t="s">
        <v>80</v>
      </c>
      <c r="AY155" s="151" t="s">
        <v>120</v>
      </c>
      <c r="BK155" s="160">
        <f>SUM(BK156:BK169)</f>
        <v>0</v>
      </c>
    </row>
    <row r="156" s="2" customFormat="1">
      <c r="A156" s="37"/>
      <c r="B156" s="163"/>
      <c r="C156" s="164" t="s">
        <v>373</v>
      </c>
      <c r="D156" s="164" t="s">
        <v>122</v>
      </c>
      <c r="E156" s="165" t="s">
        <v>374</v>
      </c>
      <c r="F156" s="166" t="s">
        <v>375</v>
      </c>
      <c r="G156" s="167" t="s">
        <v>278</v>
      </c>
      <c r="H156" s="168">
        <v>1</v>
      </c>
      <c r="I156" s="169"/>
      <c r="J156" s="170">
        <f>ROUND(I156*H156,2)</f>
        <v>0</v>
      </c>
      <c r="K156" s="166" t="s">
        <v>3</v>
      </c>
      <c r="L156" s="38"/>
      <c r="M156" s="171" t="s">
        <v>3</v>
      </c>
      <c r="N156" s="172" t="s">
        <v>43</v>
      </c>
      <c r="O156" s="71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75" t="s">
        <v>201</v>
      </c>
      <c r="AT156" s="175" t="s">
        <v>122</v>
      </c>
      <c r="AU156" s="175" t="s">
        <v>82</v>
      </c>
      <c r="AY156" s="18" t="s">
        <v>120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8" t="s">
        <v>80</v>
      </c>
      <c r="BK156" s="176">
        <f>ROUND(I156*H156,2)</f>
        <v>0</v>
      </c>
      <c r="BL156" s="18" t="s">
        <v>201</v>
      </c>
      <c r="BM156" s="175" t="s">
        <v>376</v>
      </c>
    </row>
    <row r="157" s="13" customFormat="1">
      <c r="A157" s="13"/>
      <c r="B157" s="177"/>
      <c r="C157" s="13"/>
      <c r="D157" s="178" t="s">
        <v>129</v>
      </c>
      <c r="E157" s="179" t="s">
        <v>3</v>
      </c>
      <c r="F157" s="180" t="s">
        <v>377</v>
      </c>
      <c r="G157" s="13"/>
      <c r="H157" s="181">
        <v>1</v>
      </c>
      <c r="I157" s="182"/>
      <c r="J157" s="13"/>
      <c r="K157" s="13"/>
      <c r="L157" s="177"/>
      <c r="M157" s="183"/>
      <c r="N157" s="184"/>
      <c r="O157" s="184"/>
      <c r="P157" s="184"/>
      <c r="Q157" s="184"/>
      <c r="R157" s="184"/>
      <c r="S157" s="184"/>
      <c r="T157" s="18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79" t="s">
        <v>129</v>
      </c>
      <c r="AU157" s="179" t="s">
        <v>82</v>
      </c>
      <c r="AV157" s="13" t="s">
        <v>82</v>
      </c>
      <c r="AW157" s="13" t="s">
        <v>34</v>
      </c>
      <c r="AX157" s="13" t="s">
        <v>80</v>
      </c>
      <c r="AY157" s="179" t="s">
        <v>120</v>
      </c>
    </row>
    <row r="158" s="2" customFormat="1" ht="33" customHeight="1">
      <c r="A158" s="37"/>
      <c r="B158" s="163"/>
      <c r="C158" s="164" t="s">
        <v>378</v>
      </c>
      <c r="D158" s="164" t="s">
        <v>122</v>
      </c>
      <c r="E158" s="165" t="s">
        <v>379</v>
      </c>
      <c r="F158" s="166" t="s">
        <v>380</v>
      </c>
      <c r="G158" s="167" t="s">
        <v>189</v>
      </c>
      <c r="H158" s="168">
        <v>246</v>
      </c>
      <c r="I158" s="169"/>
      <c r="J158" s="170">
        <f>ROUND(I158*H158,2)</f>
        <v>0</v>
      </c>
      <c r="K158" s="166" t="s">
        <v>3</v>
      </c>
      <c r="L158" s="38"/>
      <c r="M158" s="171" t="s">
        <v>3</v>
      </c>
      <c r="N158" s="172" t="s">
        <v>43</v>
      </c>
      <c r="O158" s="71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5" t="s">
        <v>201</v>
      </c>
      <c r="AT158" s="175" t="s">
        <v>122</v>
      </c>
      <c r="AU158" s="175" t="s">
        <v>82</v>
      </c>
      <c r="AY158" s="18" t="s">
        <v>120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8" t="s">
        <v>80</v>
      </c>
      <c r="BK158" s="176">
        <f>ROUND(I158*H158,2)</f>
        <v>0</v>
      </c>
      <c r="BL158" s="18" t="s">
        <v>201</v>
      </c>
      <c r="BM158" s="175" t="s">
        <v>381</v>
      </c>
    </row>
    <row r="159" s="13" customFormat="1">
      <c r="A159" s="13"/>
      <c r="B159" s="177"/>
      <c r="C159" s="13"/>
      <c r="D159" s="178" t="s">
        <v>129</v>
      </c>
      <c r="E159" s="179" t="s">
        <v>3</v>
      </c>
      <c r="F159" s="180" t="s">
        <v>382</v>
      </c>
      <c r="G159" s="13"/>
      <c r="H159" s="181">
        <v>246</v>
      </c>
      <c r="I159" s="182"/>
      <c r="J159" s="13"/>
      <c r="K159" s="13"/>
      <c r="L159" s="177"/>
      <c r="M159" s="183"/>
      <c r="N159" s="184"/>
      <c r="O159" s="184"/>
      <c r="P159" s="184"/>
      <c r="Q159" s="184"/>
      <c r="R159" s="184"/>
      <c r="S159" s="184"/>
      <c r="T159" s="18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9" t="s">
        <v>129</v>
      </c>
      <c r="AU159" s="179" t="s">
        <v>82</v>
      </c>
      <c r="AV159" s="13" t="s">
        <v>82</v>
      </c>
      <c r="AW159" s="13" t="s">
        <v>34</v>
      </c>
      <c r="AX159" s="13" t="s">
        <v>80</v>
      </c>
      <c r="AY159" s="179" t="s">
        <v>120</v>
      </c>
    </row>
    <row r="160" s="2" customFormat="1" ht="16.5" customHeight="1">
      <c r="A160" s="37"/>
      <c r="B160" s="163"/>
      <c r="C160" s="194" t="s">
        <v>383</v>
      </c>
      <c r="D160" s="194" t="s">
        <v>186</v>
      </c>
      <c r="E160" s="195" t="s">
        <v>384</v>
      </c>
      <c r="F160" s="196" t="s">
        <v>385</v>
      </c>
      <c r="G160" s="197" t="s">
        <v>253</v>
      </c>
      <c r="H160" s="198">
        <v>0.20699999999999999</v>
      </c>
      <c r="I160" s="199"/>
      <c r="J160" s="200">
        <f>ROUND(I160*H160,2)</f>
        <v>0</v>
      </c>
      <c r="K160" s="196" t="s">
        <v>126</v>
      </c>
      <c r="L160" s="201"/>
      <c r="M160" s="202" t="s">
        <v>3</v>
      </c>
      <c r="N160" s="203" t="s">
        <v>43</v>
      </c>
      <c r="O160" s="71"/>
      <c r="P160" s="173">
        <f>O160*H160</f>
        <v>0</v>
      </c>
      <c r="Q160" s="173">
        <v>1</v>
      </c>
      <c r="R160" s="173">
        <f>Q160*H160</f>
        <v>0.20699999999999999</v>
      </c>
      <c r="S160" s="173">
        <v>0</v>
      </c>
      <c r="T160" s="17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5" t="s">
        <v>386</v>
      </c>
      <c r="AT160" s="175" t="s">
        <v>186</v>
      </c>
      <c r="AU160" s="175" t="s">
        <v>82</v>
      </c>
      <c r="AY160" s="18" t="s">
        <v>120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8" t="s">
        <v>80</v>
      </c>
      <c r="BK160" s="176">
        <f>ROUND(I160*H160,2)</f>
        <v>0</v>
      </c>
      <c r="BL160" s="18" t="s">
        <v>201</v>
      </c>
      <c r="BM160" s="175" t="s">
        <v>387</v>
      </c>
    </row>
    <row r="161" s="2" customFormat="1">
      <c r="A161" s="37"/>
      <c r="B161" s="38"/>
      <c r="C161" s="37"/>
      <c r="D161" s="178" t="s">
        <v>388</v>
      </c>
      <c r="E161" s="37"/>
      <c r="F161" s="209" t="s">
        <v>389</v>
      </c>
      <c r="G161" s="37"/>
      <c r="H161" s="37"/>
      <c r="I161" s="210"/>
      <c r="J161" s="37"/>
      <c r="K161" s="37"/>
      <c r="L161" s="38"/>
      <c r="M161" s="211"/>
      <c r="N161" s="212"/>
      <c r="O161" s="71"/>
      <c r="P161" s="71"/>
      <c r="Q161" s="71"/>
      <c r="R161" s="71"/>
      <c r="S161" s="71"/>
      <c r="T161" s="7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388</v>
      </c>
      <c r="AU161" s="18" t="s">
        <v>82</v>
      </c>
    </row>
    <row r="162" s="13" customFormat="1">
      <c r="A162" s="13"/>
      <c r="B162" s="177"/>
      <c r="C162" s="13"/>
      <c r="D162" s="178" t="s">
        <v>129</v>
      </c>
      <c r="E162" s="179" t="s">
        <v>3</v>
      </c>
      <c r="F162" s="180" t="s">
        <v>390</v>
      </c>
      <c r="G162" s="13"/>
      <c r="H162" s="181">
        <v>0.20699999999999999</v>
      </c>
      <c r="I162" s="182"/>
      <c r="J162" s="13"/>
      <c r="K162" s="13"/>
      <c r="L162" s="177"/>
      <c r="M162" s="183"/>
      <c r="N162" s="184"/>
      <c r="O162" s="184"/>
      <c r="P162" s="184"/>
      <c r="Q162" s="184"/>
      <c r="R162" s="184"/>
      <c r="S162" s="184"/>
      <c r="T162" s="18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79" t="s">
        <v>129</v>
      </c>
      <c r="AU162" s="179" t="s">
        <v>82</v>
      </c>
      <c r="AV162" s="13" t="s">
        <v>82</v>
      </c>
      <c r="AW162" s="13" t="s">
        <v>34</v>
      </c>
      <c r="AX162" s="13" t="s">
        <v>80</v>
      </c>
      <c r="AY162" s="179" t="s">
        <v>120</v>
      </c>
    </row>
    <row r="163" s="2" customFormat="1">
      <c r="A163" s="37"/>
      <c r="B163" s="163"/>
      <c r="C163" s="194" t="s">
        <v>386</v>
      </c>
      <c r="D163" s="194" t="s">
        <v>186</v>
      </c>
      <c r="E163" s="195" t="s">
        <v>391</v>
      </c>
      <c r="F163" s="196" t="s">
        <v>392</v>
      </c>
      <c r="G163" s="197" t="s">
        <v>228</v>
      </c>
      <c r="H163" s="198">
        <v>12.6</v>
      </c>
      <c r="I163" s="199"/>
      <c r="J163" s="200">
        <f>ROUND(I163*H163,2)</f>
        <v>0</v>
      </c>
      <c r="K163" s="196" t="s">
        <v>126</v>
      </c>
      <c r="L163" s="201"/>
      <c r="M163" s="202" t="s">
        <v>3</v>
      </c>
      <c r="N163" s="203" t="s">
        <v>43</v>
      </c>
      <c r="O163" s="71"/>
      <c r="P163" s="173">
        <f>O163*H163</f>
        <v>0</v>
      </c>
      <c r="Q163" s="173">
        <v>0.0030799999999999998</v>
      </c>
      <c r="R163" s="173">
        <f>Q163*H163</f>
        <v>0.038807999999999995</v>
      </c>
      <c r="S163" s="173">
        <v>0</v>
      </c>
      <c r="T163" s="17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5" t="s">
        <v>386</v>
      </c>
      <c r="AT163" s="175" t="s">
        <v>186</v>
      </c>
      <c r="AU163" s="175" t="s">
        <v>82</v>
      </c>
      <c r="AY163" s="18" t="s">
        <v>120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8" t="s">
        <v>80</v>
      </c>
      <c r="BK163" s="176">
        <f>ROUND(I163*H163,2)</f>
        <v>0</v>
      </c>
      <c r="BL163" s="18" t="s">
        <v>201</v>
      </c>
      <c r="BM163" s="175" t="s">
        <v>393</v>
      </c>
    </row>
    <row r="164" s="13" customFormat="1">
      <c r="A164" s="13"/>
      <c r="B164" s="177"/>
      <c r="C164" s="13"/>
      <c r="D164" s="178" t="s">
        <v>129</v>
      </c>
      <c r="E164" s="179" t="s">
        <v>3</v>
      </c>
      <c r="F164" s="180" t="s">
        <v>394</v>
      </c>
      <c r="G164" s="13"/>
      <c r="H164" s="181">
        <v>12.6</v>
      </c>
      <c r="I164" s="182"/>
      <c r="J164" s="13"/>
      <c r="K164" s="13"/>
      <c r="L164" s="177"/>
      <c r="M164" s="183"/>
      <c r="N164" s="184"/>
      <c r="O164" s="184"/>
      <c r="P164" s="184"/>
      <c r="Q164" s="184"/>
      <c r="R164" s="184"/>
      <c r="S164" s="184"/>
      <c r="T164" s="18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79" t="s">
        <v>129</v>
      </c>
      <c r="AU164" s="179" t="s">
        <v>82</v>
      </c>
      <c r="AV164" s="13" t="s">
        <v>82</v>
      </c>
      <c r="AW164" s="13" t="s">
        <v>34</v>
      </c>
      <c r="AX164" s="13" t="s">
        <v>80</v>
      </c>
      <c r="AY164" s="179" t="s">
        <v>120</v>
      </c>
    </row>
    <row r="165" s="2" customFormat="1">
      <c r="A165" s="37"/>
      <c r="B165" s="163"/>
      <c r="C165" s="164" t="s">
        <v>395</v>
      </c>
      <c r="D165" s="164" t="s">
        <v>122</v>
      </c>
      <c r="E165" s="165" t="s">
        <v>396</v>
      </c>
      <c r="F165" s="166" t="s">
        <v>397</v>
      </c>
      <c r="G165" s="167" t="s">
        <v>189</v>
      </c>
      <c r="H165" s="168">
        <v>140</v>
      </c>
      <c r="I165" s="169"/>
      <c r="J165" s="170">
        <f>ROUND(I165*H165,2)</f>
        <v>0</v>
      </c>
      <c r="K165" s="166" t="s">
        <v>126</v>
      </c>
      <c r="L165" s="38"/>
      <c r="M165" s="171" t="s">
        <v>3</v>
      </c>
      <c r="N165" s="172" t="s">
        <v>43</v>
      </c>
      <c r="O165" s="71"/>
      <c r="P165" s="173">
        <f>O165*H165</f>
        <v>0</v>
      </c>
      <c r="Q165" s="173">
        <v>5.0000000000000002E-05</v>
      </c>
      <c r="R165" s="173">
        <f>Q165*H165</f>
        <v>0.0070000000000000001</v>
      </c>
      <c r="S165" s="173">
        <v>0</v>
      </c>
      <c r="T165" s="17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75" t="s">
        <v>201</v>
      </c>
      <c r="AT165" s="175" t="s">
        <v>122</v>
      </c>
      <c r="AU165" s="175" t="s">
        <v>82</v>
      </c>
      <c r="AY165" s="18" t="s">
        <v>120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8" t="s">
        <v>80</v>
      </c>
      <c r="BK165" s="176">
        <f>ROUND(I165*H165,2)</f>
        <v>0</v>
      </c>
      <c r="BL165" s="18" t="s">
        <v>201</v>
      </c>
      <c r="BM165" s="175" t="s">
        <v>398</v>
      </c>
    </row>
    <row r="166" s="13" customFormat="1">
      <c r="A166" s="13"/>
      <c r="B166" s="177"/>
      <c r="C166" s="13"/>
      <c r="D166" s="178" t="s">
        <v>129</v>
      </c>
      <c r="E166" s="179" t="s">
        <v>3</v>
      </c>
      <c r="F166" s="180" t="s">
        <v>399</v>
      </c>
      <c r="G166" s="13"/>
      <c r="H166" s="181">
        <v>140</v>
      </c>
      <c r="I166" s="182"/>
      <c r="J166" s="13"/>
      <c r="K166" s="13"/>
      <c r="L166" s="177"/>
      <c r="M166" s="183"/>
      <c r="N166" s="184"/>
      <c r="O166" s="184"/>
      <c r="P166" s="184"/>
      <c r="Q166" s="184"/>
      <c r="R166" s="184"/>
      <c r="S166" s="184"/>
      <c r="T166" s="18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79" t="s">
        <v>129</v>
      </c>
      <c r="AU166" s="179" t="s">
        <v>82</v>
      </c>
      <c r="AV166" s="13" t="s">
        <v>82</v>
      </c>
      <c r="AW166" s="13" t="s">
        <v>34</v>
      </c>
      <c r="AX166" s="13" t="s">
        <v>80</v>
      </c>
      <c r="AY166" s="179" t="s">
        <v>120</v>
      </c>
    </row>
    <row r="167" s="2" customFormat="1">
      <c r="A167" s="37"/>
      <c r="B167" s="163"/>
      <c r="C167" s="194" t="s">
        <v>400</v>
      </c>
      <c r="D167" s="194" t="s">
        <v>186</v>
      </c>
      <c r="E167" s="195" t="s">
        <v>401</v>
      </c>
      <c r="F167" s="196" t="s">
        <v>402</v>
      </c>
      <c r="G167" s="197" t="s">
        <v>278</v>
      </c>
      <c r="H167" s="198">
        <v>3</v>
      </c>
      <c r="I167" s="199"/>
      <c r="J167" s="200">
        <f>ROUND(I167*H167,2)</f>
        <v>0</v>
      </c>
      <c r="K167" s="196" t="s">
        <v>126</v>
      </c>
      <c r="L167" s="201"/>
      <c r="M167" s="202" t="s">
        <v>3</v>
      </c>
      <c r="N167" s="203" t="s">
        <v>43</v>
      </c>
      <c r="O167" s="71"/>
      <c r="P167" s="173">
        <f>O167*H167</f>
        <v>0</v>
      </c>
      <c r="Q167" s="173">
        <v>0.040000000000000001</v>
      </c>
      <c r="R167" s="173">
        <f>Q167*H167</f>
        <v>0.12</v>
      </c>
      <c r="S167" s="173">
        <v>0</v>
      </c>
      <c r="T167" s="17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75" t="s">
        <v>386</v>
      </c>
      <c r="AT167" s="175" t="s">
        <v>186</v>
      </c>
      <c r="AU167" s="175" t="s">
        <v>82</v>
      </c>
      <c r="AY167" s="18" t="s">
        <v>120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8" t="s">
        <v>80</v>
      </c>
      <c r="BK167" s="176">
        <f>ROUND(I167*H167,2)</f>
        <v>0</v>
      </c>
      <c r="BL167" s="18" t="s">
        <v>201</v>
      </c>
      <c r="BM167" s="175" t="s">
        <v>403</v>
      </c>
    </row>
    <row r="168" s="2" customFormat="1">
      <c r="A168" s="37"/>
      <c r="B168" s="163"/>
      <c r="C168" s="194" t="s">
        <v>404</v>
      </c>
      <c r="D168" s="194" t="s">
        <v>186</v>
      </c>
      <c r="E168" s="195" t="s">
        <v>405</v>
      </c>
      <c r="F168" s="196" t="s">
        <v>406</v>
      </c>
      <c r="G168" s="197" t="s">
        <v>278</v>
      </c>
      <c r="H168" s="198">
        <v>1</v>
      </c>
      <c r="I168" s="199"/>
      <c r="J168" s="200">
        <f>ROUND(I168*H168,2)</f>
        <v>0</v>
      </c>
      <c r="K168" s="196" t="s">
        <v>126</v>
      </c>
      <c r="L168" s="201"/>
      <c r="M168" s="202" t="s">
        <v>3</v>
      </c>
      <c r="N168" s="203" t="s">
        <v>43</v>
      </c>
      <c r="O168" s="71"/>
      <c r="P168" s="173">
        <f>O168*H168</f>
        <v>0</v>
      </c>
      <c r="Q168" s="173">
        <v>0.02</v>
      </c>
      <c r="R168" s="173">
        <f>Q168*H168</f>
        <v>0.02</v>
      </c>
      <c r="S168" s="173">
        <v>0</v>
      </c>
      <c r="T168" s="17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5" t="s">
        <v>386</v>
      </c>
      <c r="AT168" s="175" t="s">
        <v>186</v>
      </c>
      <c r="AU168" s="175" t="s">
        <v>82</v>
      </c>
      <c r="AY168" s="18" t="s">
        <v>120</v>
      </c>
      <c r="BE168" s="176">
        <f>IF(N168="základní",J168,0)</f>
        <v>0</v>
      </c>
      <c r="BF168" s="176">
        <f>IF(N168="snížená",J168,0)</f>
        <v>0</v>
      </c>
      <c r="BG168" s="176">
        <f>IF(N168="zákl. přenesená",J168,0)</f>
        <v>0</v>
      </c>
      <c r="BH168" s="176">
        <f>IF(N168="sníž. přenesená",J168,0)</f>
        <v>0</v>
      </c>
      <c r="BI168" s="176">
        <f>IF(N168="nulová",J168,0)</f>
        <v>0</v>
      </c>
      <c r="BJ168" s="18" t="s">
        <v>80</v>
      </c>
      <c r="BK168" s="176">
        <f>ROUND(I168*H168,2)</f>
        <v>0</v>
      </c>
      <c r="BL168" s="18" t="s">
        <v>201</v>
      </c>
      <c r="BM168" s="175" t="s">
        <v>407</v>
      </c>
    </row>
    <row r="169" s="2" customFormat="1" ht="44.25" customHeight="1">
      <c r="A169" s="37"/>
      <c r="B169" s="163"/>
      <c r="C169" s="164" t="s">
        <v>408</v>
      </c>
      <c r="D169" s="164" t="s">
        <v>122</v>
      </c>
      <c r="E169" s="165" t="s">
        <v>409</v>
      </c>
      <c r="F169" s="166" t="s">
        <v>410</v>
      </c>
      <c r="G169" s="167" t="s">
        <v>253</v>
      </c>
      <c r="H169" s="168">
        <v>0.39300000000000002</v>
      </c>
      <c r="I169" s="169"/>
      <c r="J169" s="170">
        <f>ROUND(I169*H169,2)</f>
        <v>0</v>
      </c>
      <c r="K169" s="166" t="s">
        <v>126</v>
      </c>
      <c r="L169" s="38"/>
      <c r="M169" s="204" t="s">
        <v>3</v>
      </c>
      <c r="N169" s="205" t="s">
        <v>43</v>
      </c>
      <c r="O169" s="206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75" t="s">
        <v>201</v>
      </c>
      <c r="AT169" s="175" t="s">
        <v>122</v>
      </c>
      <c r="AU169" s="175" t="s">
        <v>82</v>
      </c>
      <c r="AY169" s="18" t="s">
        <v>120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8" t="s">
        <v>80</v>
      </c>
      <c r="BK169" s="176">
        <f>ROUND(I169*H169,2)</f>
        <v>0</v>
      </c>
      <c r="BL169" s="18" t="s">
        <v>201</v>
      </c>
      <c r="BM169" s="175" t="s">
        <v>411</v>
      </c>
    </row>
    <row r="170" s="2" customFormat="1" ht="6.96" customHeight="1">
      <c r="A170" s="37"/>
      <c r="B170" s="54"/>
      <c r="C170" s="55"/>
      <c r="D170" s="55"/>
      <c r="E170" s="55"/>
      <c r="F170" s="55"/>
      <c r="G170" s="55"/>
      <c r="H170" s="55"/>
      <c r="I170" s="55"/>
      <c r="J170" s="55"/>
      <c r="K170" s="55"/>
      <c r="L170" s="38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autoFilter ref="C87:K16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92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26.25" customHeight="1">
      <c r="B7" s="21"/>
      <c r="E7" s="114" t="str">
        <f>'Rekapitulace stavby'!K6</f>
        <v>Vodní nádrž „ Lesní rybník „na p.č. 622/11 a 622/21 v k.ú. Ždár u Kaplice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93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412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20</v>
      </c>
      <c r="G11" s="37"/>
      <c r="H11" s="37"/>
      <c r="I11" s="31" t="s">
        <v>21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22</v>
      </c>
      <c r="E12" s="37"/>
      <c r="F12" s="26" t="s">
        <v>23</v>
      </c>
      <c r="G12" s="37"/>
      <c r="H12" s="37"/>
      <c r="I12" s="31" t="s">
        <v>24</v>
      </c>
      <c r="J12" s="63" t="str">
        <f>'Rekapitulace stavby'!AN8</f>
        <v>8. 4. 2021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26</v>
      </c>
      <c r="E14" s="37"/>
      <c r="F14" s="37"/>
      <c r="G14" s="37"/>
      <c r="H14" s="37"/>
      <c r="I14" s="31" t="s">
        <v>27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29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27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27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33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35</v>
      </c>
      <c r="E23" s="37"/>
      <c r="F23" s="37"/>
      <c r="G23" s="37"/>
      <c r="H23" s="37"/>
      <c r="I23" s="31" t="s">
        <v>27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16"/>
      <c r="B27" s="117"/>
      <c r="C27" s="116"/>
      <c r="D27" s="116"/>
      <c r="E27" s="35" t="s">
        <v>95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38</v>
      </c>
      <c r="E30" s="37"/>
      <c r="F30" s="37"/>
      <c r="G30" s="37"/>
      <c r="H30" s="37"/>
      <c r="I30" s="37"/>
      <c r="J30" s="89">
        <f>ROUND(J85,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42" t="s">
        <v>39</v>
      </c>
      <c r="J32" s="42" t="s">
        <v>41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42</v>
      </c>
      <c r="E33" s="31" t="s">
        <v>43</v>
      </c>
      <c r="F33" s="121">
        <f>ROUND((SUM(BE85:BE128)),  2)</f>
        <v>0</v>
      </c>
      <c r="G33" s="37"/>
      <c r="H33" s="37"/>
      <c r="I33" s="122">
        <v>0.20999999999999999</v>
      </c>
      <c r="J33" s="121">
        <f>ROUND(((SUM(BE85:BE128))*I33),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1">
        <f>ROUND((SUM(BF85:BF128)),  2)</f>
        <v>0</v>
      </c>
      <c r="G34" s="37"/>
      <c r="H34" s="37"/>
      <c r="I34" s="122">
        <v>0.14999999999999999</v>
      </c>
      <c r="J34" s="121">
        <f>ROUND(((SUM(BF85:BF128))*I34),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1">
        <f>ROUND((SUM(BG85:BG128)),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1">
        <f>ROUND((SUM(BH85:BH128)),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1">
        <f>ROUND((SUM(BI85:BI128)),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48</v>
      </c>
      <c r="E39" s="75"/>
      <c r="F39" s="75"/>
      <c r="G39" s="125" t="s">
        <v>49</v>
      </c>
      <c r="H39" s="126" t="s">
        <v>50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7"/>
      <c r="D48" s="37"/>
      <c r="E48" s="114" t="str">
        <f>E7</f>
        <v>Vodní nádrž „ Lesní rybník „na p.č. 622/11 a 622/21 v k.ú. Ždár u Kaplice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SO 03 - Bezpečnostní přeliv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7"/>
      <c r="E52" s="37"/>
      <c r="F52" s="26" t="str">
        <f>F12</f>
        <v xml:space="preserve"> k.ú. Ždár u Kaplice</v>
      </c>
      <c r="G52" s="37"/>
      <c r="H52" s="37"/>
      <c r="I52" s="31" t="s">
        <v>24</v>
      </c>
      <c r="J52" s="63" t="str">
        <f>IF(J12="","",J12)</f>
        <v>8. 4. 2021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7"/>
      <c r="E54" s="37"/>
      <c r="F54" s="26" t="str">
        <f>E15</f>
        <v xml:space="preserve"> </v>
      </c>
      <c r="G54" s="37"/>
      <c r="H54" s="37"/>
      <c r="I54" s="31" t="s">
        <v>32</v>
      </c>
      <c r="J54" s="35" t="str">
        <f>E21</f>
        <v>Ing. Martina Hřebeková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35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70</v>
      </c>
      <c r="D59" s="37"/>
      <c r="E59" s="37"/>
      <c r="F59" s="37"/>
      <c r="G59" s="37"/>
      <c r="H59" s="37"/>
      <c r="I59" s="37"/>
      <c r="J59" s="89">
        <f>J85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100</v>
      </c>
      <c r="E60" s="134"/>
      <c r="F60" s="134"/>
      <c r="G60" s="134"/>
      <c r="H60" s="134"/>
      <c r="I60" s="134"/>
      <c r="J60" s="135">
        <f>J86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101</v>
      </c>
      <c r="E61" s="138"/>
      <c r="F61" s="138"/>
      <c r="G61" s="138"/>
      <c r="H61" s="138"/>
      <c r="I61" s="138"/>
      <c r="J61" s="139">
        <f>J87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102</v>
      </c>
      <c r="E62" s="138"/>
      <c r="F62" s="138"/>
      <c r="G62" s="138"/>
      <c r="H62" s="138"/>
      <c r="I62" s="138"/>
      <c r="J62" s="139">
        <f>J96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256</v>
      </c>
      <c r="E63" s="138"/>
      <c r="F63" s="138"/>
      <c r="G63" s="138"/>
      <c r="H63" s="138"/>
      <c r="I63" s="138"/>
      <c r="J63" s="139">
        <f>J101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6"/>
      <c r="C64" s="10"/>
      <c r="D64" s="137" t="s">
        <v>103</v>
      </c>
      <c r="E64" s="138"/>
      <c r="F64" s="138"/>
      <c r="G64" s="138"/>
      <c r="H64" s="138"/>
      <c r="I64" s="138"/>
      <c r="J64" s="139">
        <f>J118</f>
        <v>0</v>
      </c>
      <c r="K64" s="10"/>
      <c r="L64" s="13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6"/>
      <c r="C65" s="10"/>
      <c r="D65" s="137" t="s">
        <v>104</v>
      </c>
      <c r="E65" s="138"/>
      <c r="F65" s="138"/>
      <c r="G65" s="138"/>
      <c r="H65" s="138"/>
      <c r="I65" s="138"/>
      <c r="J65" s="139">
        <f>J127</f>
        <v>0</v>
      </c>
      <c r="K65" s="10"/>
      <c r="L65" s="13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7"/>
      <c r="D66" s="37"/>
      <c r="E66" s="37"/>
      <c r="F66" s="37"/>
      <c r="G66" s="37"/>
      <c r="H66" s="37"/>
      <c r="I66" s="37"/>
      <c r="J66" s="37"/>
      <c r="K66" s="37"/>
      <c r="L66" s="115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15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105</v>
      </c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7"/>
      <c r="D73" s="37"/>
      <c r="E73" s="37"/>
      <c r="F73" s="37"/>
      <c r="G73" s="37"/>
      <c r="H73" s="37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17</v>
      </c>
      <c r="D74" s="37"/>
      <c r="E74" s="37"/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6.25" customHeight="1">
      <c r="A75" s="37"/>
      <c r="B75" s="38"/>
      <c r="C75" s="37"/>
      <c r="D75" s="37"/>
      <c r="E75" s="114" t="str">
        <f>E7</f>
        <v>Vodní nádrž „ Lesní rybník „na p.č. 622/11 a 622/21 v k.ú. Ždár u Kaplice</v>
      </c>
      <c r="F75" s="31"/>
      <c r="G75" s="31"/>
      <c r="H75" s="31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93</v>
      </c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7"/>
      <c r="D77" s="37"/>
      <c r="E77" s="61" t="str">
        <f>E9</f>
        <v>SO 03 - Bezpečnostní přeliv</v>
      </c>
      <c r="F77" s="37"/>
      <c r="G77" s="37"/>
      <c r="H77" s="37"/>
      <c r="I77" s="37"/>
      <c r="J77" s="37"/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7"/>
      <c r="E79" s="37"/>
      <c r="F79" s="26" t="str">
        <f>F12</f>
        <v xml:space="preserve"> k.ú. Ždár u Kaplice</v>
      </c>
      <c r="G79" s="37"/>
      <c r="H79" s="37"/>
      <c r="I79" s="31" t="s">
        <v>24</v>
      </c>
      <c r="J79" s="63" t="str">
        <f>IF(J12="","",J12)</f>
        <v>8. 4. 2021</v>
      </c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7"/>
      <c r="D80" s="37"/>
      <c r="E80" s="37"/>
      <c r="F80" s="37"/>
      <c r="G80" s="37"/>
      <c r="H80" s="37"/>
      <c r="I80" s="37"/>
      <c r="J80" s="37"/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7"/>
      <c r="E81" s="37"/>
      <c r="F81" s="26" t="str">
        <f>E15</f>
        <v xml:space="preserve"> </v>
      </c>
      <c r="G81" s="37"/>
      <c r="H81" s="37"/>
      <c r="I81" s="31" t="s">
        <v>32</v>
      </c>
      <c r="J81" s="35" t="str">
        <f>E21</f>
        <v>Ing. Martina Hřebeková</v>
      </c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30</v>
      </c>
      <c r="D82" s="37"/>
      <c r="E82" s="37"/>
      <c r="F82" s="26" t="str">
        <f>IF(E18="","",E18)</f>
        <v>Vyplň údaj</v>
      </c>
      <c r="G82" s="37"/>
      <c r="H82" s="37"/>
      <c r="I82" s="31" t="s">
        <v>35</v>
      </c>
      <c r="J82" s="35" t="str">
        <f>E24</f>
        <v xml:space="preserve"> </v>
      </c>
      <c r="K82" s="37"/>
      <c r="L82" s="115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115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40"/>
      <c r="B84" s="141"/>
      <c r="C84" s="142" t="s">
        <v>106</v>
      </c>
      <c r="D84" s="143" t="s">
        <v>57</v>
      </c>
      <c r="E84" s="143" t="s">
        <v>53</v>
      </c>
      <c r="F84" s="143" t="s">
        <v>54</v>
      </c>
      <c r="G84" s="143" t="s">
        <v>107</v>
      </c>
      <c r="H84" s="143" t="s">
        <v>108</v>
      </c>
      <c r="I84" s="143" t="s">
        <v>109</v>
      </c>
      <c r="J84" s="143" t="s">
        <v>98</v>
      </c>
      <c r="K84" s="144" t="s">
        <v>110</v>
      </c>
      <c r="L84" s="145"/>
      <c r="M84" s="79" t="s">
        <v>3</v>
      </c>
      <c r="N84" s="80" t="s">
        <v>42</v>
      </c>
      <c r="O84" s="80" t="s">
        <v>111</v>
      </c>
      <c r="P84" s="80" t="s">
        <v>112</v>
      </c>
      <c r="Q84" s="80" t="s">
        <v>113</v>
      </c>
      <c r="R84" s="80" t="s">
        <v>114</v>
      </c>
      <c r="S84" s="80" t="s">
        <v>115</v>
      </c>
      <c r="T84" s="81" t="s">
        <v>116</v>
      </c>
      <c r="U84" s="140"/>
      <c r="V84" s="140"/>
      <c r="W84" s="140"/>
      <c r="X84" s="140"/>
      <c r="Y84" s="140"/>
      <c r="Z84" s="140"/>
      <c r="AA84" s="140"/>
      <c r="AB84" s="140"/>
      <c r="AC84" s="140"/>
      <c r="AD84" s="140"/>
      <c r="AE84" s="140"/>
    </row>
    <row r="85" s="2" customFormat="1" ht="22.8" customHeight="1">
      <c r="A85" s="37"/>
      <c r="B85" s="38"/>
      <c r="C85" s="86" t="s">
        <v>117</v>
      </c>
      <c r="D85" s="37"/>
      <c r="E85" s="37"/>
      <c r="F85" s="37"/>
      <c r="G85" s="37"/>
      <c r="H85" s="37"/>
      <c r="I85" s="37"/>
      <c r="J85" s="146">
        <f>BK85</f>
        <v>0</v>
      </c>
      <c r="K85" s="37"/>
      <c r="L85" s="38"/>
      <c r="M85" s="82"/>
      <c r="N85" s="67"/>
      <c r="O85" s="83"/>
      <c r="P85" s="147">
        <f>P86</f>
        <v>0</v>
      </c>
      <c r="Q85" s="83"/>
      <c r="R85" s="147">
        <f>R86</f>
        <v>129.62971999999999</v>
      </c>
      <c r="S85" s="83"/>
      <c r="T85" s="148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8" t="s">
        <v>71</v>
      </c>
      <c r="AU85" s="18" t="s">
        <v>99</v>
      </c>
      <c r="BK85" s="149">
        <f>BK86</f>
        <v>0</v>
      </c>
    </row>
    <row r="86" s="12" customFormat="1" ht="25.92" customHeight="1">
      <c r="A86" s="12"/>
      <c r="B86" s="150"/>
      <c r="C86" s="12"/>
      <c r="D86" s="151" t="s">
        <v>71</v>
      </c>
      <c r="E86" s="152" t="s">
        <v>118</v>
      </c>
      <c r="F86" s="152" t="s">
        <v>119</v>
      </c>
      <c r="G86" s="12"/>
      <c r="H86" s="12"/>
      <c r="I86" s="153"/>
      <c r="J86" s="154">
        <f>BK86</f>
        <v>0</v>
      </c>
      <c r="K86" s="12"/>
      <c r="L86" s="150"/>
      <c r="M86" s="155"/>
      <c r="N86" s="156"/>
      <c r="O86" s="156"/>
      <c r="P86" s="157">
        <f>P87+P96+P101+P118+P127</f>
        <v>0</v>
      </c>
      <c r="Q86" s="156"/>
      <c r="R86" s="157">
        <f>R87+R96+R101+R118+R127</f>
        <v>129.62971999999999</v>
      </c>
      <c r="S86" s="156"/>
      <c r="T86" s="158">
        <f>T87+T96+T101+T118+T127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51" t="s">
        <v>80</v>
      </c>
      <c r="AT86" s="159" t="s">
        <v>71</v>
      </c>
      <c r="AU86" s="159" t="s">
        <v>72</v>
      </c>
      <c r="AY86" s="151" t="s">
        <v>120</v>
      </c>
      <c r="BK86" s="160">
        <f>BK87+BK96+BK101+BK118+BK127</f>
        <v>0</v>
      </c>
    </row>
    <row r="87" s="12" customFormat="1" ht="22.8" customHeight="1">
      <c r="A87" s="12"/>
      <c r="B87" s="150"/>
      <c r="C87" s="12"/>
      <c r="D87" s="151" t="s">
        <v>71</v>
      </c>
      <c r="E87" s="161" t="s">
        <v>80</v>
      </c>
      <c r="F87" s="161" t="s">
        <v>121</v>
      </c>
      <c r="G87" s="12"/>
      <c r="H87" s="12"/>
      <c r="I87" s="153"/>
      <c r="J87" s="162">
        <f>BK87</f>
        <v>0</v>
      </c>
      <c r="K87" s="12"/>
      <c r="L87" s="150"/>
      <c r="M87" s="155"/>
      <c r="N87" s="156"/>
      <c r="O87" s="156"/>
      <c r="P87" s="157">
        <f>SUM(P88:P95)</f>
        <v>0</v>
      </c>
      <c r="Q87" s="156"/>
      <c r="R87" s="157">
        <f>SUM(R88:R95)</f>
        <v>0</v>
      </c>
      <c r="S87" s="156"/>
      <c r="T87" s="158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51" t="s">
        <v>80</v>
      </c>
      <c r="AT87" s="159" t="s">
        <v>71</v>
      </c>
      <c r="AU87" s="159" t="s">
        <v>80</v>
      </c>
      <c r="AY87" s="151" t="s">
        <v>120</v>
      </c>
      <c r="BK87" s="160">
        <f>SUM(BK88:BK95)</f>
        <v>0</v>
      </c>
    </row>
    <row r="88" s="2" customFormat="1" ht="44.25" customHeight="1">
      <c r="A88" s="37"/>
      <c r="B88" s="163"/>
      <c r="C88" s="164" t="s">
        <v>80</v>
      </c>
      <c r="D88" s="164" t="s">
        <v>122</v>
      </c>
      <c r="E88" s="165" t="s">
        <v>261</v>
      </c>
      <c r="F88" s="166" t="s">
        <v>262</v>
      </c>
      <c r="G88" s="167" t="s">
        <v>147</v>
      </c>
      <c r="H88" s="168">
        <v>7.4400000000000004</v>
      </c>
      <c r="I88" s="169"/>
      <c r="J88" s="170">
        <f>ROUND(I88*H88,2)</f>
        <v>0</v>
      </c>
      <c r="K88" s="166" t="s">
        <v>126</v>
      </c>
      <c r="L88" s="38"/>
      <c r="M88" s="171" t="s">
        <v>3</v>
      </c>
      <c r="N88" s="172" t="s">
        <v>43</v>
      </c>
      <c r="O88" s="71"/>
      <c r="P88" s="173">
        <f>O88*H88</f>
        <v>0</v>
      </c>
      <c r="Q88" s="173">
        <v>0</v>
      </c>
      <c r="R88" s="173">
        <f>Q88*H88</f>
        <v>0</v>
      </c>
      <c r="S88" s="173">
        <v>0</v>
      </c>
      <c r="T88" s="17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75" t="s">
        <v>127</v>
      </c>
      <c r="AT88" s="175" t="s">
        <v>122</v>
      </c>
      <c r="AU88" s="175" t="s">
        <v>82</v>
      </c>
      <c r="AY88" s="18" t="s">
        <v>120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8" t="s">
        <v>80</v>
      </c>
      <c r="BK88" s="176">
        <f>ROUND(I88*H88,2)</f>
        <v>0</v>
      </c>
      <c r="BL88" s="18" t="s">
        <v>127</v>
      </c>
      <c r="BM88" s="175" t="s">
        <v>413</v>
      </c>
    </row>
    <row r="89" s="13" customFormat="1">
      <c r="A89" s="13"/>
      <c r="B89" s="177"/>
      <c r="C89" s="13"/>
      <c r="D89" s="178" t="s">
        <v>129</v>
      </c>
      <c r="E89" s="179" t="s">
        <v>3</v>
      </c>
      <c r="F89" s="180" t="s">
        <v>414</v>
      </c>
      <c r="G89" s="13"/>
      <c r="H89" s="181">
        <v>4.1399999999999997</v>
      </c>
      <c r="I89" s="182"/>
      <c r="J89" s="13"/>
      <c r="K89" s="13"/>
      <c r="L89" s="177"/>
      <c r="M89" s="183"/>
      <c r="N89" s="184"/>
      <c r="O89" s="184"/>
      <c r="P89" s="184"/>
      <c r="Q89" s="184"/>
      <c r="R89" s="184"/>
      <c r="S89" s="184"/>
      <c r="T89" s="18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179" t="s">
        <v>129</v>
      </c>
      <c r="AU89" s="179" t="s">
        <v>82</v>
      </c>
      <c r="AV89" s="13" t="s">
        <v>82</v>
      </c>
      <c r="AW89" s="13" t="s">
        <v>34</v>
      </c>
      <c r="AX89" s="13" t="s">
        <v>72</v>
      </c>
      <c r="AY89" s="179" t="s">
        <v>120</v>
      </c>
    </row>
    <row r="90" s="13" customFormat="1">
      <c r="A90" s="13"/>
      <c r="B90" s="177"/>
      <c r="C90" s="13"/>
      <c r="D90" s="178" t="s">
        <v>129</v>
      </c>
      <c r="E90" s="179" t="s">
        <v>3</v>
      </c>
      <c r="F90" s="180" t="s">
        <v>415</v>
      </c>
      <c r="G90" s="13"/>
      <c r="H90" s="181">
        <v>3.2999999999999998</v>
      </c>
      <c r="I90" s="182"/>
      <c r="J90" s="13"/>
      <c r="K90" s="13"/>
      <c r="L90" s="177"/>
      <c r="M90" s="183"/>
      <c r="N90" s="184"/>
      <c r="O90" s="184"/>
      <c r="P90" s="184"/>
      <c r="Q90" s="184"/>
      <c r="R90" s="184"/>
      <c r="S90" s="184"/>
      <c r="T90" s="18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179" t="s">
        <v>129</v>
      </c>
      <c r="AU90" s="179" t="s">
        <v>82</v>
      </c>
      <c r="AV90" s="13" t="s">
        <v>82</v>
      </c>
      <c r="AW90" s="13" t="s">
        <v>34</v>
      </c>
      <c r="AX90" s="13" t="s">
        <v>72</v>
      </c>
      <c r="AY90" s="179" t="s">
        <v>120</v>
      </c>
    </row>
    <row r="91" s="14" customFormat="1">
      <c r="A91" s="14"/>
      <c r="B91" s="186"/>
      <c r="C91" s="14"/>
      <c r="D91" s="178" t="s">
        <v>129</v>
      </c>
      <c r="E91" s="187" t="s">
        <v>3</v>
      </c>
      <c r="F91" s="188" t="s">
        <v>416</v>
      </c>
      <c r="G91" s="14"/>
      <c r="H91" s="189">
        <v>7.4400000000000004</v>
      </c>
      <c r="I91" s="190"/>
      <c r="J91" s="14"/>
      <c r="K91" s="14"/>
      <c r="L91" s="186"/>
      <c r="M91" s="191"/>
      <c r="N91" s="192"/>
      <c r="O91" s="192"/>
      <c r="P91" s="192"/>
      <c r="Q91" s="192"/>
      <c r="R91" s="192"/>
      <c r="S91" s="192"/>
      <c r="T91" s="193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187" t="s">
        <v>129</v>
      </c>
      <c r="AU91" s="187" t="s">
        <v>82</v>
      </c>
      <c r="AV91" s="14" t="s">
        <v>127</v>
      </c>
      <c r="AW91" s="14" t="s">
        <v>34</v>
      </c>
      <c r="AX91" s="14" t="s">
        <v>80</v>
      </c>
      <c r="AY91" s="187" t="s">
        <v>120</v>
      </c>
    </row>
    <row r="92" s="2" customFormat="1">
      <c r="A92" s="37"/>
      <c r="B92" s="163"/>
      <c r="C92" s="164" t="s">
        <v>82</v>
      </c>
      <c r="D92" s="164" t="s">
        <v>122</v>
      </c>
      <c r="E92" s="165" t="s">
        <v>162</v>
      </c>
      <c r="F92" s="166" t="s">
        <v>163</v>
      </c>
      <c r="G92" s="167" t="s">
        <v>147</v>
      </c>
      <c r="H92" s="168">
        <v>7.4400000000000004</v>
      </c>
      <c r="I92" s="169"/>
      <c r="J92" s="170">
        <f>ROUND(I92*H92,2)</f>
        <v>0</v>
      </c>
      <c r="K92" s="166" t="s">
        <v>126</v>
      </c>
      <c r="L92" s="38"/>
      <c r="M92" s="171" t="s">
        <v>3</v>
      </c>
      <c r="N92" s="172" t="s">
        <v>43</v>
      </c>
      <c r="O92" s="71"/>
      <c r="P92" s="173">
        <f>O92*H92</f>
        <v>0</v>
      </c>
      <c r="Q92" s="173">
        <v>0</v>
      </c>
      <c r="R92" s="173">
        <f>Q92*H92</f>
        <v>0</v>
      </c>
      <c r="S92" s="173">
        <v>0</v>
      </c>
      <c r="T92" s="17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75" t="s">
        <v>127</v>
      </c>
      <c r="AT92" s="175" t="s">
        <v>122</v>
      </c>
      <c r="AU92" s="175" t="s">
        <v>82</v>
      </c>
      <c r="AY92" s="18" t="s">
        <v>120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8" t="s">
        <v>80</v>
      </c>
      <c r="BK92" s="176">
        <f>ROUND(I92*H92,2)</f>
        <v>0</v>
      </c>
      <c r="BL92" s="18" t="s">
        <v>127</v>
      </c>
      <c r="BM92" s="175" t="s">
        <v>417</v>
      </c>
    </row>
    <row r="93" s="13" customFormat="1">
      <c r="A93" s="13"/>
      <c r="B93" s="177"/>
      <c r="C93" s="13"/>
      <c r="D93" s="178" t="s">
        <v>129</v>
      </c>
      <c r="E93" s="179" t="s">
        <v>3</v>
      </c>
      <c r="F93" s="180" t="s">
        <v>414</v>
      </c>
      <c r="G93" s="13"/>
      <c r="H93" s="181">
        <v>4.1399999999999997</v>
      </c>
      <c r="I93" s="182"/>
      <c r="J93" s="13"/>
      <c r="K93" s="13"/>
      <c r="L93" s="177"/>
      <c r="M93" s="183"/>
      <c r="N93" s="184"/>
      <c r="O93" s="184"/>
      <c r="P93" s="184"/>
      <c r="Q93" s="184"/>
      <c r="R93" s="184"/>
      <c r="S93" s="184"/>
      <c r="T93" s="18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179" t="s">
        <v>129</v>
      </c>
      <c r="AU93" s="179" t="s">
        <v>82</v>
      </c>
      <c r="AV93" s="13" t="s">
        <v>82</v>
      </c>
      <c r="AW93" s="13" t="s">
        <v>34</v>
      </c>
      <c r="AX93" s="13" t="s">
        <v>72</v>
      </c>
      <c r="AY93" s="179" t="s">
        <v>120</v>
      </c>
    </row>
    <row r="94" s="13" customFormat="1">
      <c r="A94" s="13"/>
      <c r="B94" s="177"/>
      <c r="C94" s="13"/>
      <c r="D94" s="178" t="s">
        <v>129</v>
      </c>
      <c r="E94" s="179" t="s">
        <v>3</v>
      </c>
      <c r="F94" s="180" t="s">
        <v>415</v>
      </c>
      <c r="G94" s="13"/>
      <c r="H94" s="181">
        <v>3.2999999999999998</v>
      </c>
      <c r="I94" s="182"/>
      <c r="J94" s="13"/>
      <c r="K94" s="13"/>
      <c r="L94" s="177"/>
      <c r="M94" s="183"/>
      <c r="N94" s="184"/>
      <c r="O94" s="184"/>
      <c r="P94" s="184"/>
      <c r="Q94" s="184"/>
      <c r="R94" s="184"/>
      <c r="S94" s="184"/>
      <c r="T94" s="18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79" t="s">
        <v>129</v>
      </c>
      <c r="AU94" s="179" t="s">
        <v>82</v>
      </c>
      <c r="AV94" s="13" t="s">
        <v>82</v>
      </c>
      <c r="AW94" s="13" t="s">
        <v>34</v>
      </c>
      <c r="AX94" s="13" t="s">
        <v>72</v>
      </c>
      <c r="AY94" s="179" t="s">
        <v>120</v>
      </c>
    </row>
    <row r="95" s="14" customFormat="1">
      <c r="A95" s="14"/>
      <c r="B95" s="186"/>
      <c r="C95" s="14"/>
      <c r="D95" s="178" t="s">
        <v>129</v>
      </c>
      <c r="E95" s="187" t="s">
        <v>3</v>
      </c>
      <c r="F95" s="188" t="s">
        <v>416</v>
      </c>
      <c r="G95" s="14"/>
      <c r="H95" s="189">
        <v>7.4400000000000004</v>
      </c>
      <c r="I95" s="190"/>
      <c r="J95" s="14"/>
      <c r="K95" s="14"/>
      <c r="L95" s="186"/>
      <c r="M95" s="191"/>
      <c r="N95" s="192"/>
      <c r="O95" s="192"/>
      <c r="P95" s="192"/>
      <c r="Q95" s="192"/>
      <c r="R95" s="192"/>
      <c r="S95" s="192"/>
      <c r="T95" s="19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187" t="s">
        <v>129</v>
      </c>
      <c r="AU95" s="187" t="s">
        <v>82</v>
      </c>
      <c r="AV95" s="14" t="s">
        <v>127</v>
      </c>
      <c r="AW95" s="14" t="s">
        <v>34</v>
      </c>
      <c r="AX95" s="14" t="s">
        <v>80</v>
      </c>
      <c r="AY95" s="187" t="s">
        <v>120</v>
      </c>
    </row>
    <row r="96" s="12" customFormat="1" ht="22.8" customHeight="1">
      <c r="A96" s="12"/>
      <c r="B96" s="150"/>
      <c r="C96" s="12"/>
      <c r="D96" s="151" t="s">
        <v>71</v>
      </c>
      <c r="E96" s="161" t="s">
        <v>82</v>
      </c>
      <c r="F96" s="161" t="s">
        <v>220</v>
      </c>
      <c r="G96" s="12"/>
      <c r="H96" s="12"/>
      <c r="I96" s="153"/>
      <c r="J96" s="162">
        <f>BK96</f>
        <v>0</v>
      </c>
      <c r="K96" s="12"/>
      <c r="L96" s="150"/>
      <c r="M96" s="155"/>
      <c r="N96" s="156"/>
      <c r="O96" s="156"/>
      <c r="P96" s="157">
        <f>SUM(P97:P100)</f>
        <v>0</v>
      </c>
      <c r="Q96" s="156"/>
      <c r="R96" s="157">
        <f>SUM(R97:R100)</f>
        <v>1.47312</v>
      </c>
      <c r="S96" s="156"/>
      <c r="T96" s="158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51" t="s">
        <v>80</v>
      </c>
      <c r="AT96" s="159" t="s">
        <v>71</v>
      </c>
      <c r="AU96" s="159" t="s">
        <v>80</v>
      </c>
      <c r="AY96" s="151" t="s">
        <v>120</v>
      </c>
      <c r="BK96" s="160">
        <f>SUM(BK97:BK100)</f>
        <v>0</v>
      </c>
    </row>
    <row r="97" s="2" customFormat="1">
      <c r="A97" s="37"/>
      <c r="B97" s="163"/>
      <c r="C97" s="164" t="s">
        <v>136</v>
      </c>
      <c r="D97" s="164" t="s">
        <v>122</v>
      </c>
      <c r="E97" s="165" t="s">
        <v>418</v>
      </c>
      <c r="F97" s="166" t="s">
        <v>419</v>
      </c>
      <c r="G97" s="167" t="s">
        <v>147</v>
      </c>
      <c r="H97" s="168">
        <v>0.74399999999999999</v>
      </c>
      <c r="I97" s="169"/>
      <c r="J97" s="170">
        <f>ROUND(I97*H97,2)</f>
        <v>0</v>
      </c>
      <c r="K97" s="166" t="s">
        <v>126</v>
      </c>
      <c r="L97" s="38"/>
      <c r="M97" s="171" t="s">
        <v>3</v>
      </c>
      <c r="N97" s="172" t="s">
        <v>43</v>
      </c>
      <c r="O97" s="71"/>
      <c r="P97" s="173">
        <f>O97*H97</f>
        <v>0</v>
      </c>
      <c r="Q97" s="173">
        <v>1.98</v>
      </c>
      <c r="R97" s="173">
        <f>Q97*H97</f>
        <v>1.47312</v>
      </c>
      <c r="S97" s="173">
        <v>0</v>
      </c>
      <c r="T97" s="17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75" t="s">
        <v>127</v>
      </c>
      <c r="AT97" s="175" t="s">
        <v>122</v>
      </c>
      <c r="AU97" s="175" t="s">
        <v>82</v>
      </c>
      <c r="AY97" s="18" t="s">
        <v>120</v>
      </c>
      <c r="BE97" s="176">
        <f>IF(N97="základní",J97,0)</f>
        <v>0</v>
      </c>
      <c r="BF97" s="176">
        <f>IF(N97="snížená",J97,0)</f>
        <v>0</v>
      </c>
      <c r="BG97" s="176">
        <f>IF(N97="zákl. přenesená",J97,0)</f>
        <v>0</v>
      </c>
      <c r="BH97" s="176">
        <f>IF(N97="sníž. přenesená",J97,0)</f>
        <v>0</v>
      </c>
      <c r="BI97" s="176">
        <f>IF(N97="nulová",J97,0)</f>
        <v>0</v>
      </c>
      <c r="BJ97" s="18" t="s">
        <v>80</v>
      </c>
      <c r="BK97" s="176">
        <f>ROUND(I97*H97,2)</f>
        <v>0</v>
      </c>
      <c r="BL97" s="18" t="s">
        <v>127</v>
      </c>
      <c r="BM97" s="175" t="s">
        <v>420</v>
      </c>
    </row>
    <row r="98" s="13" customFormat="1">
      <c r="A98" s="13"/>
      <c r="B98" s="177"/>
      <c r="C98" s="13"/>
      <c r="D98" s="178" t="s">
        <v>129</v>
      </c>
      <c r="E98" s="179" t="s">
        <v>3</v>
      </c>
      <c r="F98" s="180" t="s">
        <v>421</v>
      </c>
      <c r="G98" s="13"/>
      <c r="H98" s="181">
        <v>0.41399999999999998</v>
      </c>
      <c r="I98" s="182"/>
      <c r="J98" s="13"/>
      <c r="K98" s="13"/>
      <c r="L98" s="177"/>
      <c r="M98" s="183"/>
      <c r="N98" s="184"/>
      <c r="O98" s="184"/>
      <c r="P98" s="184"/>
      <c r="Q98" s="184"/>
      <c r="R98" s="184"/>
      <c r="S98" s="184"/>
      <c r="T98" s="18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79" t="s">
        <v>129</v>
      </c>
      <c r="AU98" s="179" t="s">
        <v>82</v>
      </c>
      <c r="AV98" s="13" t="s">
        <v>82</v>
      </c>
      <c r="AW98" s="13" t="s">
        <v>34</v>
      </c>
      <c r="AX98" s="13" t="s">
        <v>72</v>
      </c>
      <c r="AY98" s="179" t="s">
        <v>120</v>
      </c>
    </row>
    <row r="99" s="13" customFormat="1">
      <c r="A99" s="13"/>
      <c r="B99" s="177"/>
      <c r="C99" s="13"/>
      <c r="D99" s="178" t="s">
        <v>129</v>
      </c>
      <c r="E99" s="179" t="s">
        <v>3</v>
      </c>
      <c r="F99" s="180" t="s">
        <v>422</v>
      </c>
      <c r="G99" s="13"/>
      <c r="H99" s="181">
        <v>0.33000000000000002</v>
      </c>
      <c r="I99" s="182"/>
      <c r="J99" s="13"/>
      <c r="K99" s="13"/>
      <c r="L99" s="177"/>
      <c r="M99" s="183"/>
      <c r="N99" s="184"/>
      <c r="O99" s="184"/>
      <c r="P99" s="184"/>
      <c r="Q99" s="184"/>
      <c r="R99" s="184"/>
      <c r="S99" s="184"/>
      <c r="T99" s="18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79" t="s">
        <v>129</v>
      </c>
      <c r="AU99" s="179" t="s">
        <v>82</v>
      </c>
      <c r="AV99" s="13" t="s">
        <v>82</v>
      </c>
      <c r="AW99" s="13" t="s">
        <v>34</v>
      </c>
      <c r="AX99" s="13" t="s">
        <v>72</v>
      </c>
      <c r="AY99" s="179" t="s">
        <v>120</v>
      </c>
    </row>
    <row r="100" s="14" customFormat="1">
      <c r="A100" s="14"/>
      <c r="B100" s="186"/>
      <c r="C100" s="14"/>
      <c r="D100" s="178" t="s">
        <v>129</v>
      </c>
      <c r="E100" s="187" t="s">
        <v>3</v>
      </c>
      <c r="F100" s="188" t="s">
        <v>416</v>
      </c>
      <c r="G100" s="14"/>
      <c r="H100" s="189">
        <v>0.74399999999999999</v>
      </c>
      <c r="I100" s="190"/>
      <c r="J100" s="14"/>
      <c r="K100" s="14"/>
      <c r="L100" s="186"/>
      <c r="M100" s="191"/>
      <c r="N100" s="192"/>
      <c r="O100" s="192"/>
      <c r="P100" s="192"/>
      <c r="Q100" s="192"/>
      <c r="R100" s="192"/>
      <c r="S100" s="192"/>
      <c r="T100" s="19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187" t="s">
        <v>129</v>
      </c>
      <c r="AU100" s="187" t="s">
        <v>82</v>
      </c>
      <c r="AV100" s="14" t="s">
        <v>127</v>
      </c>
      <c r="AW100" s="14" t="s">
        <v>34</v>
      </c>
      <c r="AX100" s="14" t="s">
        <v>80</v>
      </c>
      <c r="AY100" s="187" t="s">
        <v>120</v>
      </c>
    </row>
    <row r="101" s="12" customFormat="1" ht="22.8" customHeight="1">
      <c r="A101" s="12"/>
      <c r="B101" s="150"/>
      <c r="C101" s="12"/>
      <c r="D101" s="151" t="s">
        <v>71</v>
      </c>
      <c r="E101" s="161" t="s">
        <v>136</v>
      </c>
      <c r="F101" s="161" t="s">
        <v>271</v>
      </c>
      <c r="G101" s="12"/>
      <c r="H101" s="12"/>
      <c r="I101" s="153"/>
      <c r="J101" s="162">
        <f>BK101</f>
        <v>0</v>
      </c>
      <c r="K101" s="12"/>
      <c r="L101" s="150"/>
      <c r="M101" s="155"/>
      <c r="N101" s="156"/>
      <c r="O101" s="156"/>
      <c r="P101" s="157">
        <f>SUM(P102:P117)</f>
        <v>0</v>
      </c>
      <c r="Q101" s="156"/>
      <c r="R101" s="157">
        <f>SUM(R102:R117)</f>
        <v>0.16499839999999999</v>
      </c>
      <c r="S101" s="156"/>
      <c r="T101" s="158">
        <f>SUM(T102:T117)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51" t="s">
        <v>80</v>
      </c>
      <c r="AT101" s="159" t="s">
        <v>71</v>
      </c>
      <c r="AU101" s="159" t="s">
        <v>80</v>
      </c>
      <c r="AY101" s="151" t="s">
        <v>120</v>
      </c>
      <c r="BK101" s="160">
        <f>SUM(BK102:BK117)</f>
        <v>0</v>
      </c>
    </row>
    <row r="102" s="2" customFormat="1" ht="66.75" customHeight="1">
      <c r="A102" s="37"/>
      <c r="B102" s="163"/>
      <c r="C102" s="164" t="s">
        <v>127</v>
      </c>
      <c r="D102" s="164" t="s">
        <v>122</v>
      </c>
      <c r="E102" s="165" t="s">
        <v>281</v>
      </c>
      <c r="F102" s="166" t="s">
        <v>282</v>
      </c>
      <c r="G102" s="167" t="s">
        <v>147</v>
      </c>
      <c r="H102" s="168">
        <v>7.4400000000000004</v>
      </c>
      <c r="I102" s="169"/>
      <c r="J102" s="170">
        <f>ROUND(I102*H102,2)</f>
        <v>0</v>
      </c>
      <c r="K102" s="166" t="s">
        <v>126</v>
      </c>
      <c r="L102" s="38"/>
      <c r="M102" s="171" t="s">
        <v>3</v>
      </c>
      <c r="N102" s="172" t="s">
        <v>43</v>
      </c>
      <c r="O102" s="71"/>
      <c r="P102" s="173">
        <f>O102*H102</f>
        <v>0</v>
      </c>
      <c r="Q102" s="173">
        <v>0</v>
      </c>
      <c r="R102" s="173">
        <f>Q102*H102</f>
        <v>0</v>
      </c>
      <c r="S102" s="173">
        <v>0</v>
      </c>
      <c r="T102" s="174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75" t="s">
        <v>127</v>
      </c>
      <c r="AT102" s="175" t="s">
        <v>122</v>
      </c>
      <c r="AU102" s="175" t="s">
        <v>82</v>
      </c>
      <c r="AY102" s="18" t="s">
        <v>120</v>
      </c>
      <c r="BE102" s="176">
        <f>IF(N102="základní",J102,0)</f>
        <v>0</v>
      </c>
      <c r="BF102" s="176">
        <f>IF(N102="snížená",J102,0)</f>
        <v>0</v>
      </c>
      <c r="BG102" s="176">
        <f>IF(N102="zákl. přenesená",J102,0)</f>
        <v>0</v>
      </c>
      <c r="BH102" s="176">
        <f>IF(N102="sníž. přenesená",J102,0)</f>
        <v>0</v>
      </c>
      <c r="BI102" s="176">
        <f>IF(N102="nulová",J102,0)</f>
        <v>0</v>
      </c>
      <c r="BJ102" s="18" t="s">
        <v>80</v>
      </c>
      <c r="BK102" s="176">
        <f>ROUND(I102*H102,2)</f>
        <v>0</v>
      </c>
      <c r="BL102" s="18" t="s">
        <v>127</v>
      </c>
      <c r="BM102" s="175" t="s">
        <v>423</v>
      </c>
    </row>
    <row r="103" s="13" customFormat="1">
      <c r="A103" s="13"/>
      <c r="B103" s="177"/>
      <c r="C103" s="13"/>
      <c r="D103" s="178" t="s">
        <v>129</v>
      </c>
      <c r="E103" s="179" t="s">
        <v>3</v>
      </c>
      <c r="F103" s="180" t="s">
        <v>414</v>
      </c>
      <c r="G103" s="13"/>
      <c r="H103" s="181">
        <v>4.1399999999999997</v>
      </c>
      <c r="I103" s="182"/>
      <c r="J103" s="13"/>
      <c r="K103" s="13"/>
      <c r="L103" s="177"/>
      <c r="M103" s="183"/>
      <c r="N103" s="184"/>
      <c r="O103" s="184"/>
      <c r="P103" s="184"/>
      <c r="Q103" s="184"/>
      <c r="R103" s="184"/>
      <c r="S103" s="184"/>
      <c r="T103" s="18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179" t="s">
        <v>129</v>
      </c>
      <c r="AU103" s="179" t="s">
        <v>82</v>
      </c>
      <c r="AV103" s="13" t="s">
        <v>82</v>
      </c>
      <c r="AW103" s="13" t="s">
        <v>34</v>
      </c>
      <c r="AX103" s="13" t="s">
        <v>72</v>
      </c>
      <c r="AY103" s="179" t="s">
        <v>120</v>
      </c>
    </row>
    <row r="104" s="13" customFormat="1">
      <c r="A104" s="13"/>
      <c r="B104" s="177"/>
      <c r="C104" s="13"/>
      <c r="D104" s="178" t="s">
        <v>129</v>
      </c>
      <c r="E104" s="179" t="s">
        <v>3</v>
      </c>
      <c r="F104" s="180" t="s">
        <v>415</v>
      </c>
      <c r="G104" s="13"/>
      <c r="H104" s="181">
        <v>3.2999999999999998</v>
      </c>
      <c r="I104" s="182"/>
      <c r="J104" s="13"/>
      <c r="K104" s="13"/>
      <c r="L104" s="177"/>
      <c r="M104" s="183"/>
      <c r="N104" s="184"/>
      <c r="O104" s="184"/>
      <c r="P104" s="184"/>
      <c r="Q104" s="184"/>
      <c r="R104" s="184"/>
      <c r="S104" s="184"/>
      <c r="T104" s="18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179" t="s">
        <v>129</v>
      </c>
      <c r="AU104" s="179" t="s">
        <v>82</v>
      </c>
      <c r="AV104" s="13" t="s">
        <v>82</v>
      </c>
      <c r="AW104" s="13" t="s">
        <v>34</v>
      </c>
      <c r="AX104" s="13" t="s">
        <v>72</v>
      </c>
      <c r="AY104" s="179" t="s">
        <v>120</v>
      </c>
    </row>
    <row r="105" s="14" customFormat="1">
      <c r="A105" s="14"/>
      <c r="B105" s="186"/>
      <c r="C105" s="14"/>
      <c r="D105" s="178" t="s">
        <v>129</v>
      </c>
      <c r="E105" s="187" t="s">
        <v>3</v>
      </c>
      <c r="F105" s="188" t="s">
        <v>416</v>
      </c>
      <c r="G105" s="14"/>
      <c r="H105" s="189">
        <v>7.4400000000000004</v>
      </c>
      <c r="I105" s="190"/>
      <c r="J105" s="14"/>
      <c r="K105" s="14"/>
      <c r="L105" s="186"/>
      <c r="M105" s="191"/>
      <c r="N105" s="192"/>
      <c r="O105" s="192"/>
      <c r="P105" s="192"/>
      <c r="Q105" s="192"/>
      <c r="R105" s="192"/>
      <c r="S105" s="192"/>
      <c r="T105" s="19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187" t="s">
        <v>129</v>
      </c>
      <c r="AU105" s="187" t="s">
        <v>82</v>
      </c>
      <c r="AV105" s="14" t="s">
        <v>127</v>
      </c>
      <c r="AW105" s="14" t="s">
        <v>34</v>
      </c>
      <c r="AX105" s="14" t="s">
        <v>80</v>
      </c>
      <c r="AY105" s="187" t="s">
        <v>120</v>
      </c>
    </row>
    <row r="106" s="2" customFormat="1">
      <c r="A106" s="37"/>
      <c r="B106" s="163"/>
      <c r="C106" s="164" t="s">
        <v>144</v>
      </c>
      <c r="D106" s="164" t="s">
        <v>122</v>
      </c>
      <c r="E106" s="165" t="s">
        <v>291</v>
      </c>
      <c r="F106" s="166" t="s">
        <v>292</v>
      </c>
      <c r="G106" s="167" t="s">
        <v>133</v>
      </c>
      <c r="H106" s="168">
        <v>20.32</v>
      </c>
      <c r="I106" s="169"/>
      <c r="J106" s="170">
        <f>ROUND(I106*H106,2)</f>
        <v>0</v>
      </c>
      <c r="K106" s="166" t="s">
        <v>126</v>
      </c>
      <c r="L106" s="38"/>
      <c r="M106" s="171" t="s">
        <v>3</v>
      </c>
      <c r="N106" s="172" t="s">
        <v>43</v>
      </c>
      <c r="O106" s="71"/>
      <c r="P106" s="173">
        <f>O106*H106</f>
        <v>0</v>
      </c>
      <c r="Q106" s="173">
        <v>0.00726</v>
      </c>
      <c r="R106" s="173">
        <f>Q106*H106</f>
        <v>0.14752319999999999</v>
      </c>
      <c r="S106" s="173">
        <v>0</v>
      </c>
      <c r="T106" s="17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75" t="s">
        <v>127</v>
      </c>
      <c r="AT106" s="175" t="s">
        <v>122</v>
      </c>
      <c r="AU106" s="175" t="s">
        <v>82</v>
      </c>
      <c r="AY106" s="18" t="s">
        <v>120</v>
      </c>
      <c r="BE106" s="176">
        <f>IF(N106="základní",J106,0)</f>
        <v>0</v>
      </c>
      <c r="BF106" s="176">
        <f>IF(N106="snížená",J106,0)</f>
        <v>0</v>
      </c>
      <c r="BG106" s="176">
        <f>IF(N106="zákl. přenesená",J106,0)</f>
        <v>0</v>
      </c>
      <c r="BH106" s="176">
        <f>IF(N106="sníž. přenesená",J106,0)</f>
        <v>0</v>
      </c>
      <c r="BI106" s="176">
        <f>IF(N106="nulová",J106,0)</f>
        <v>0</v>
      </c>
      <c r="BJ106" s="18" t="s">
        <v>80</v>
      </c>
      <c r="BK106" s="176">
        <f>ROUND(I106*H106,2)</f>
        <v>0</v>
      </c>
      <c r="BL106" s="18" t="s">
        <v>127</v>
      </c>
      <c r="BM106" s="175" t="s">
        <v>424</v>
      </c>
    </row>
    <row r="107" s="13" customFormat="1">
      <c r="A107" s="13"/>
      <c r="B107" s="177"/>
      <c r="C107" s="13"/>
      <c r="D107" s="178" t="s">
        <v>129</v>
      </c>
      <c r="E107" s="179" t="s">
        <v>3</v>
      </c>
      <c r="F107" s="180" t="s">
        <v>425</v>
      </c>
      <c r="G107" s="13"/>
      <c r="H107" s="181">
        <v>11.039999999999999</v>
      </c>
      <c r="I107" s="182"/>
      <c r="J107" s="13"/>
      <c r="K107" s="13"/>
      <c r="L107" s="177"/>
      <c r="M107" s="183"/>
      <c r="N107" s="184"/>
      <c r="O107" s="184"/>
      <c r="P107" s="184"/>
      <c r="Q107" s="184"/>
      <c r="R107" s="184"/>
      <c r="S107" s="184"/>
      <c r="T107" s="18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79" t="s">
        <v>129</v>
      </c>
      <c r="AU107" s="179" t="s">
        <v>82</v>
      </c>
      <c r="AV107" s="13" t="s">
        <v>82</v>
      </c>
      <c r="AW107" s="13" t="s">
        <v>34</v>
      </c>
      <c r="AX107" s="13" t="s">
        <v>72</v>
      </c>
      <c r="AY107" s="179" t="s">
        <v>120</v>
      </c>
    </row>
    <row r="108" s="13" customFormat="1">
      <c r="A108" s="13"/>
      <c r="B108" s="177"/>
      <c r="C108" s="13"/>
      <c r="D108" s="178" t="s">
        <v>129</v>
      </c>
      <c r="E108" s="179" t="s">
        <v>3</v>
      </c>
      <c r="F108" s="180" t="s">
        <v>426</v>
      </c>
      <c r="G108" s="13"/>
      <c r="H108" s="181">
        <v>9.2799999999999994</v>
      </c>
      <c r="I108" s="182"/>
      <c r="J108" s="13"/>
      <c r="K108" s="13"/>
      <c r="L108" s="177"/>
      <c r="M108" s="183"/>
      <c r="N108" s="184"/>
      <c r="O108" s="184"/>
      <c r="P108" s="184"/>
      <c r="Q108" s="184"/>
      <c r="R108" s="184"/>
      <c r="S108" s="184"/>
      <c r="T108" s="18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179" t="s">
        <v>129</v>
      </c>
      <c r="AU108" s="179" t="s">
        <v>82</v>
      </c>
      <c r="AV108" s="13" t="s">
        <v>82</v>
      </c>
      <c r="AW108" s="13" t="s">
        <v>34</v>
      </c>
      <c r="AX108" s="13" t="s">
        <v>72</v>
      </c>
      <c r="AY108" s="179" t="s">
        <v>120</v>
      </c>
    </row>
    <row r="109" s="14" customFormat="1">
      <c r="A109" s="14"/>
      <c r="B109" s="186"/>
      <c r="C109" s="14"/>
      <c r="D109" s="178" t="s">
        <v>129</v>
      </c>
      <c r="E109" s="187" t="s">
        <v>3</v>
      </c>
      <c r="F109" s="188" t="s">
        <v>416</v>
      </c>
      <c r="G109" s="14"/>
      <c r="H109" s="189">
        <v>20.32</v>
      </c>
      <c r="I109" s="190"/>
      <c r="J109" s="14"/>
      <c r="K109" s="14"/>
      <c r="L109" s="186"/>
      <c r="M109" s="191"/>
      <c r="N109" s="192"/>
      <c r="O109" s="192"/>
      <c r="P109" s="192"/>
      <c r="Q109" s="192"/>
      <c r="R109" s="192"/>
      <c r="S109" s="192"/>
      <c r="T109" s="19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187" t="s">
        <v>129</v>
      </c>
      <c r="AU109" s="187" t="s">
        <v>82</v>
      </c>
      <c r="AV109" s="14" t="s">
        <v>127</v>
      </c>
      <c r="AW109" s="14" t="s">
        <v>34</v>
      </c>
      <c r="AX109" s="14" t="s">
        <v>80</v>
      </c>
      <c r="AY109" s="187" t="s">
        <v>120</v>
      </c>
    </row>
    <row r="110" s="2" customFormat="1">
      <c r="A110" s="37"/>
      <c r="B110" s="163"/>
      <c r="C110" s="164" t="s">
        <v>150</v>
      </c>
      <c r="D110" s="164" t="s">
        <v>122</v>
      </c>
      <c r="E110" s="165" t="s">
        <v>295</v>
      </c>
      <c r="F110" s="166" t="s">
        <v>296</v>
      </c>
      <c r="G110" s="167" t="s">
        <v>133</v>
      </c>
      <c r="H110" s="168">
        <v>20.32</v>
      </c>
      <c r="I110" s="169"/>
      <c r="J110" s="170">
        <f>ROUND(I110*H110,2)</f>
        <v>0</v>
      </c>
      <c r="K110" s="166" t="s">
        <v>126</v>
      </c>
      <c r="L110" s="38"/>
      <c r="M110" s="171" t="s">
        <v>3</v>
      </c>
      <c r="N110" s="172" t="s">
        <v>43</v>
      </c>
      <c r="O110" s="71"/>
      <c r="P110" s="173">
        <f>O110*H110</f>
        <v>0</v>
      </c>
      <c r="Q110" s="173">
        <v>0.00085999999999999998</v>
      </c>
      <c r="R110" s="173">
        <f>Q110*H110</f>
        <v>0.0174752</v>
      </c>
      <c r="S110" s="173">
        <v>0</v>
      </c>
      <c r="T110" s="17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75" t="s">
        <v>127</v>
      </c>
      <c r="AT110" s="175" t="s">
        <v>122</v>
      </c>
      <c r="AU110" s="175" t="s">
        <v>82</v>
      </c>
      <c r="AY110" s="18" t="s">
        <v>120</v>
      </c>
      <c r="BE110" s="176">
        <f>IF(N110="základní",J110,0)</f>
        <v>0</v>
      </c>
      <c r="BF110" s="176">
        <f>IF(N110="snížená",J110,0)</f>
        <v>0</v>
      </c>
      <c r="BG110" s="176">
        <f>IF(N110="zákl. přenesená",J110,0)</f>
        <v>0</v>
      </c>
      <c r="BH110" s="176">
        <f>IF(N110="sníž. přenesená",J110,0)</f>
        <v>0</v>
      </c>
      <c r="BI110" s="176">
        <f>IF(N110="nulová",J110,0)</f>
        <v>0</v>
      </c>
      <c r="BJ110" s="18" t="s">
        <v>80</v>
      </c>
      <c r="BK110" s="176">
        <f>ROUND(I110*H110,2)</f>
        <v>0</v>
      </c>
      <c r="BL110" s="18" t="s">
        <v>127</v>
      </c>
      <c r="BM110" s="175" t="s">
        <v>427</v>
      </c>
    </row>
    <row r="111" s="13" customFormat="1">
      <c r="A111" s="13"/>
      <c r="B111" s="177"/>
      <c r="C111" s="13"/>
      <c r="D111" s="178" t="s">
        <v>129</v>
      </c>
      <c r="E111" s="179" t="s">
        <v>3</v>
      </c>
      <c r="F111" s="180" t="s">
        <v>425</v>
      </c>
      <c r="G111" s="13"/>
      <c r="H111" s="181">
        <v>11.039999999999999</v>
      </c>
      <c r="I111" s="182"/>
      <c r="J111" s="13"/>
      <c r="K111" s="13"/>
      <c r="L111" s="177"/>
      <c r="M111" s="183"/>
      <c r="N111" s="184"/>
      <c r="O111" s="184"/>
      <c r="P111" s="184"/>
      <c r="Q111" s="184"/>
      <c r="R111" s="184"/>
      <c r="S111" s="184"/>
      <c r="T111" s="18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179" t="s">
        <v>129</v>
      </c>
      <c r="AU111" s="179" t="s">
        <v>82</v>
      </c>
      <c r="AV111" s="13" t="s">
        <v>82</v>
      </c>
      <c r="AW111" s="13" t="s">
        <v>34</v>
      </c>
      <c r="AX111" s="13" t="s">
        <v>72</v>
      </c>
      <c r="AY111" s="179" t="s">
        <v>120</v>
      </c>
    </row>
    <row r="112" s="13" customFormat="1">
      <c r="A112" s="13"/>
      <c r="B112" s="177"/>
      <c r="C112" s="13"/>
      <c r="D112" s="178" t="s">
        <v>129</v>
      </c>
      <c r="E112" s="179" t="s">
        <v>3</v>
      </c>
      <c r="F112" s="180" t="s">
        <v>426</v>
      </c>
      <c r="G112" s="13"/>
      <c r="H112" s="181">
        <v>9.2799999999999994</v>
      </c>
      <c r="I112" s="182"/>
      <c r="J112" s="13"/>
      <c r="K112" s="13"/>
      <c r="L112" s="177"/>
      <c r="M112" s="183"/>
      <c r="N112" s="184"/>
      <c r="O112" s="184"/>
      <c r="P112" s="184"/>
      <c r="Q112" s="184"/>
      <c r="R112" s="184"/>
      <c r="S112" s="184"/>
      <c r="T112" s="18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79" t="s">
        <v>129</v>
      </c>
      <c r="AU112" s="179" t="s">
        <v>82</v>
      </c>
      <c r="AV112" s="13" t="s">
        <v>82</v>
      </c>
      <c r="AW112" s="13" t="s">
        <v>34</v>
      </c>
      <c r="AX112" s="13" t="s">
        <v>72</v>
      </c>
      <c r="AY112" s="179" t="s">
        <v>120</v>
      </c>
    </row>
    <row r="113" s="14" customFormat="1">
      <c r="A113" s="14"/>
      <c r="B113" s="186"/>
      <c r="C113" s="14"/>
      <c r="D113" s="178" t="s">
        <v>129</v>
      </c>
      <c r="E113" s="187" t="s">
        <v>3</v>
      </c>
      <c r="F113" s="188" t="s">
        <v>416</v>
      </c>
      <c r="G113" s="14"/>
      <c r="H113" s="189">
        <v>20.32</v>
      </c>
      <c r="I113" s="190"/>
      <c r="J113" s="14"/>
      <c r="K113" s="14"/>
      <c r="L113" s="186"/>
      <c r="M113" s="191"/>
      <c r="N113" s="192"/>
      <c r="O113" s="192"/>
      <c r="P113" s="192"/>
      <c r="Q113" s="192"/>
      <c r="R113" s="192"/>
      <c r="S113" s="192"/>
      <c r="T113" s="19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87" t="s">
        <v>129</v>
      </c>
      <c r="AU113" s="187" t="s">
        <v>82</v>
      </c>
      <c r="AV113" s="14" t="s">
        <v>127</v>
      </c>
      <c r="AW113" s="14" t="s">
        <v>34</v>
      </c>
      <c r="AX113" s="14" t="s">
        <v>80</v>
      </c>
      <c r="AY113" s="187" t="s">
        <v>120</v>
      </c>
    </row>
    <row r="114" s="2" customFormat="1" ht="16.5" customHeight="1">
      <c r="A114" s="37"/>
      <c r="B114" s="163"/>
      <c r="C114" s="164" t="s">
        <v>155</v>
      </c>
      <c r="D114" s="164" t="s">
        <v>122</v>
      </c>
      <c r="E114" s="165" t="s">
        <v>302</v>
      </c>
      <c r="F114" s="166" t="s">
        <v>303</v>
      </c>
      <c r="G114" s="167" t="s">
        <v>133</v>
      </c>
      <c r="H114" s="168">
        <v>50.799999999999997</v>
      </c>
      <c r="I114" s="169"/>
      <c r="J114" s="170">
        <f>ROUND(I114*H114,2)</f>
        <v>0</v>
      </c>
      <c r="K114" s="166" t="s">
        <v>3</v>
      </c>
      <c r="L114" s="38"/>
      <c r="M114" s="171" t="s">
        <v>3</v>
      </c>
      <c r="N114" s="172" t="s">
        <v>43</v>
      </c>
      <c r="O114" s="71"/>
      <c r="P114" s="173">
        <f>O114*H114</f>
        <v>0</v>
      </c>
      <c r="Q114" s="173">
        <v>0</v>
      </c>
      <c r="R114" s="173">
        <f>Q114*H114</f>
        <v>0</v>
      </c>
      <c r="S114" s="173">
        <v>0</v>
      </c>
      <c r="T114" s="17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75" t="s">
        <v>127</v>
      </c>
      <c r="AT114" s="175" t="s">
        <v>122</v>
      </c>
      <c r="AU114" s="175" t="s">
        <v>82</v>
      </c>
      <c r="AY114" s="18" t="s">
        <v>120</v>
      </c>
      <c r="BE114" s="176">
        <f>IF(N114="základní",J114,0)</f>
        <v>0</v>
      </c>
      <c r="BF114" s="176">
        <f>IF(N114="snížená",J114,0)</f>
        <v>0</v>
      </c>
      <c r="BG114" s="176">
        <f>IF(N114="zákl. přenesená",J114,0)</f>
        <v>0</v>
      </c>
      <c r="BH114" s="176">
        <f>IF(N114="sníž. přenesená",J114,0)</f>
        <v>0</v>
      </c>
      <c r="BI114" s="176">
        <f>IF(N114="nulová",J114,0)</f>
        <v>0</v>
      </c>
      <c r="BJ114" s="18" t="s">
        <v>80</v>
      </c>
      <c r="BK114" s="176">
        <f>ROUND(I114*H114,2)</f>
        <v>0</v>
      </c>
      <c r="BL114" s="18" t="s">
        <v>127</v>
      </c>
      <c r="BM114" s="175" t="s">
        <v>428</v>
      </c>
    </row>
    <row r="115" s="13" customFormat="1">
      <c r="A115" s="13"/>
      <c r="B115" s="177"/>
      <c r="C115" s="13"/>
      <c r="D115" s="178" t="s">
        <v>129</v>
      </c>
      <c r="E115" s="179" t="s">
        <v>3</v>
      </c>
      <c r="F115" s="180" t="s">
        <v>429</v>
      </c>
      <c r="G115" s="13"/>
      <c r="H115" s="181">
        <v>27.600000000000001</v>
      </c>
      <c r="I115" s="182"/>
      <c r="J115" s="13"/>
      <c r="K115" s="13"/>
      <c r="L115" s="177"/>
      <c r="M115" s="183"/>
      <c r="N115" s="184"/>
      <c r="O115" s="184"/>
      <c r="P115" s="184"/>
      <c r="Q115" s="184"/>
      <c r="R115" s="184"/>
      <c r="S115" s="184"/>
      <c r="T115" s="18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179" t="s">
        <v>129</v>
      </c>
      <c r="AU115" s="179" t="s">
        <v>82</v>
      </c>
      <c r="AV115" s="13" t="s">
        <v>82</v>
      </c>
      <c r="AW115" s="13" t="s">
        <v>34</v>
      </c>
      <c r="AX115" s="13" t="s">
        <v>72</v>
      </c>
      <c r="AY115" s="179" t="s">
        <v>120</v>
      </c>
    </row>
    <row r="116" s="13" customFormat="1">
      <c r="A116" s="13"/>
      <c r="B116" s="177"/>
      <c r="C116" s="13"/>
      <c r="D116" s="178" t="s">
        <v>129</v>
      </c>
      <c r="E116" s="179" t="s">
        <v>3</v>
      </c>
      <c r="F116" s="180" t="s">
        <v>430</v>
      </c>
      <c r="G116" s="13"/>
      <c r="H116" s="181">
        <v>23.199999999999999</v>
      </c>
      <c r="I116" s="182"/>
      <c r="J116" s="13"/>
      <c r="K116" s="13"/>
      <c r="L116" s="177"/>
      <c r="M116" s="183"/>
      <c r="N116" s="184"/>
      <c r="O116" s="184"/>
      <c r="P116" s="184"/>
      <c r="Q116" s="184"/>
      <c r="R116" s="184"/>
      <c r="S116" s="184"/>
      <c r="T116" s="18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79" t="s">
        <v>129</v>
      </c>
      <c r="AU116" s="179" t="s">
        <v>82</v>
      </c>
      <c r="AV116" s="13" t="s">
        <v>82</v>
      </c>
      <c r="AW116" s="13" t="s">
        <v>34</v>
      </c>
      <c r="AX116" s="13" t="s">
        <v>72</v>
      </c>
      <c r="AY116" s="179" t="s">
        <v>120</v>
      </c>
    </row>
    <row r="117" s="14" customFormat="1">
      <c r="A117" s="14"/>
      <c r="B117" s="186"/>
      <c r="C117" s="14"/>
      <c r="D117" s="178" t="s">
        <v>129</v>
      </c>
      <c r="E117" s="187" t="s">
        <v>3</v>
      </c>
      <c r="F117" s="188" t="s">
        <v>416</v>
      </c>
      <c r="G117" s="14"/>
      <c r="H117" s="189">
        <v>50.799999999999997</v>
      </c>
      <c r="I117" s="190"/>
      <c r="J117" s="14"/>
      <c r="K117" s="14"/>
      <c r="L117" s="186"/>
      <c r="M117" s="191"/>
      <c r="N117" s="192"/>
      <c r="O117" s="192"/>
      <c r="P117" s="192"/>
      <c r="Q117" s="192"/>
      <c r="R117" s="192"/>
      <c r="S117" s="192"/>
      <c r="T117" s="19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87" t="s">
        <v>129</v>
      </c>
      <c r="AU117" s="187" t="s">
        <v>82</v>
      </c>
      <c r="AV117" s="14" t="s">
        <v>127</v>
      </c>
      <c r="AW117" s="14" t="s">
        <v>34</v>
      </c>
      <c r="AX117" s="14" t="s">
        <v>80</v>
      </c>
      <c r="AY117" s="187" t="s">
        <v>120</v>
      </c>
    </row>
    <row r="118" s="12" customFormat="1" ht="22.8" customHeight="1">
      <c r="A118" s="12"/>
      <c r="B118" s="150"/>
      <c r="C118" s="12"/>
      <c r="D118" s="151" t="s">
        <v>71</v>
      </c>
      <c r="E118" s="161" t="s">
        <v>127</v>
      </c>
      <c r="F118" s="161" t="s">
        <v>231</v>
      </c>
      <c r="G118" s="12"/>
      <c r="H118" s="12"/>
      <c r="I118" s="153"/>
      <c r="J118" s="162">
        <f>BK118</f>
        <v>0</v>
      </c>
      <c r="K118" s="12"/>
      <c r="L118" s="150"/>
      <c r="M118" s="155"/>
      <c r="N118" s="156"/>
      <c r="O118" s="156"/>
      <c r="P118" s="157">
        <f>SUM(P119:P126)</f>
        <v>0</v>
      </c>
      <c r="Q118" s="156"/>
      <c r="R118" s="157">
        <f>SUM(R119:R126)</f>
        <v>127.9916016</v>
      </c>
      <c r="S118" s="156"/>
      <c r="T118" s="158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1" t="s">
        <v>80</v>
      </c>
      <c r="AT118" s="159" t="s">
        <v>71</v>
      </c>
      <c r="AU118" s="159" t="s">
        <v>80</v>
      </c>
      <c r="AY118" s="151" t="s">
        <v>120</v>
      </c>
      <c r="BK118" s="160">
        <f>SUM(BK119:BK126)</f>
        <v>0</v>
      </c>
    </row>
    <row r="119" s="2" customFormat="1">
      <c r="A119" s="37"/>
      <c r="B119" s="163"/>
      <c r="C119" s="164" t="s">
        <v>161</v>
      </c>
      <c r="D119" s="164" t="s">
        <v>122</v>
      </c>
      <c r="E119" s="165" t="s">
        <v>431</v>
      </c>
      <c r="F119" s="166" t="s">
        <v>432</v>
      </c>
      <c r="G119" s="167" t="s">
        <v>133</v>
      </c>
      <c r="H119" s="168">
        <v>23.359999999999999</v>
      </c>
      <c r="I119" s="169"/>
      <c r="J119" s="170">
        <f>ROUND(I119*H119,2)</f>
        <v>0</v>
      </c>
      <c r="K119" s="166" t="s">
        <v>126</v>
      </c>
      <c r="L119" s="38"/>
      <c r="M119" s="171" t="s">
        <v>3</v>
      </c>
      <c r="N119" s="172" t="s">
        <v>43</v>
      </c>
      <c r="O119" s="71"/>
      <c r="P119" s="173">
        <f>O119*H119</f>
        <v>0</v>
      </c>
      <c r="Q119" s="173">
        <v>0.31879000000000002</v>
      </c>
      <c r="R119" s="173">
        <f>Q119*H119</f>
        <v>7.4469344</v>
      </c>
      <c r="S119" s="173">
        <v>0</v>
      </c>
      <c r="T119" s="17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75" t="s">
        <v>127</v>
      </c>
      <c r="AT119" s="175" t="s">
        <v>122</v>
      </c>
      <c r="AU119" s="175" t="s">
        <v>82</v>
      </c>
      <c r="AY119" s="18" t="s">
        <v>120</v>
      </c>
      <c r="BE119" s="176">
        <f>IF(N119="základní",J119,0)</f>
        <v>0</v>
      </c>
      <c r="BF119" s="176">
        <f>IF(N119="snížená",J119,0)</f>
        <v>0</v>
      </c>
      <c r="BG119" s="176">
        <f>IF(N119="zákl. přenesená",J119,0)</f>
        <v>0</v>
      </c>
      <c r="BH119" s="176">
        <f>IF(N119="sníž. přenesená",J119,0)</f>
        <v>0</v>
      </c>
      <c r="BI119" s="176">
        <f>IF(N119="nulová",J119,0)</f>
        <v>0</v>
      </c>
      <c r="BJ119" s="18" t="s">
        <v>80</v>
      </c>
      <c r="BK119" s="176">
        <f>ROUND(I119*H119,2)</f>
        <v>0</v>
      </c>
      <c r="BL119" s="18" t="s">
        <v>127</v>
      </c>
      <c r="BM119" s="175" t="s">
        <v>433</v>
      </c>
    </row>
    <row r="120" s="13" customFormat="1">
      <c r="A120" s="13"/>
      <c r="B120" s="177"/>
      <c r="C120" s="13"/>
      <c r="D120" s="178" t="s">
        <v>129</v>
      </c>
      <c r="E120" s="179" t="s">
        <v>3</v>
      </c>
      <c r="F120" s="180" t="s">
        <v>434</v>
      </c>
      <c r="G120" s="13"/>
      <c r="H120" s="181">
        <v>23.359999999999999</v>
      </c>
      <c r="I120" s="182"/>
      <c r="J120" s="13"/>
      <c r="K120" s="13"/>
      <c r="L120" s="177"/>
      <c r="M120" s="183"/>
      <c r="N120" s="184"/>
      <c r="O120" s="184"/>
      <c r="P120" s="184"/>
      <c r="Q120" s="184"/>
      <c r="R120" s="184"/>
      <c r="S120" s="184"/>
      <c r="T120" s="18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79" t="s">
        <v>129</v>
      </c>
      <c r="AU120" s="179" t="s">
        <v>82</v>
      </c>
      <c r="AV120" s="13" t="s">
        <v>82</v>
      </c>
      <c r="AW120" s="13" t="s">
        <v>34</v>
      </c>
      <c r="AX120" s="13" t="s">
        <v>80</v>
      </c>
      <c r="AY120" s="179" t="s">
        <v>120</v>
      </c>
    </row>
    <row r="121" s="2" customFormat="1">
      <c r="A121" s="37"/>
      <c r="B121" s="163"/>
      <c r="C121" s="164" t="s">
        <v>166</v>
      </c>
      <c r="D121" s="164" t="s">
        <v>122</v>
      </c>
      <c r="E121" s="165" t="s">
        <v>315</v>
      </c>
      <c r="F121" s="166" t="s">
        <v>316</v>
      </c>
      <c r="G121" s="167" t="s">
        <v>147</v>
      </c>
      <c r="H121" s="168">
        <v>4.125</v>
      </c>
      <c r="I121" s="169"/>
      <c r="J121" s="170">
        <f>ROUND(I121*H121,2)</f>
        <v>0</v>
      </c>
      <c r="K121" s="166" t="s">
        <v>126</v>
      </c>
      <c r="L121" s="38"/>
      <c r="M121" s="171" t="s">
        <v>3</v>
      </c>
      <c r="N121" s="172" t="s">
        <v>43</v>
      </c>
      <c r="O121" s="71"/>
      <c r="P121" s="173">
        <f>O121*H121</f>
        <v>0</v>
      </c>
      <c r="Q121" s="173">
        <v>2.13408</v>
      </c>
      <c r="R121" s="173">
        <f>Q121*H121</f>
        <v>8.8030799999999996</v>
      </c>
      <c r="S121" s="173">
        <v>0</v>
      </c>
      <c r="T121" s="17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75" t="s">
        <v>127</v>
      </c>
      <c r="AT121" s="175" t="s">
        <v>122</v>
      </c>
      <c r="AU121" s="175" t="s">
        <v>82</v>
      </c>
      <c r="AY121" s="18" t="s">
        <v>120</v>
      </c>
      <c r="BE121" s="176">
        <f>IF(N121="základní",J121,0)</f>
        <v>0</v>
      </c>
      <c r="BF121" s="176">
        <f>IF(N121="snížená",J121,0)</f>
        <v>0</v>
      </c>
      <c r="BG121" s="176">
        <f>IF(N121="zákl. přenesená",J121,0)</f>
        <v>0</v>
      </c>
      <c r="BH121" s="176">
        <f>IF(N121="sníž. přenesená",J121,0)</f>
        <v>0</v>
      </c>
      <c r="BI121" s="176">
        <f>IF(N121="nulová",J121,0)</f>
        <v>0</v>
      </c>
      <c r="BJ121" s="18" t="s">
        <v>80</v>
      </c>
      <c r="BK121" s="176">
        <f>ROUND(I121*H121,2)</f>
        <v>0</v>
      </c>
      <c r="BL121" s="18" t="s">
        <v>127</v>
      </c>
      <c r="BM121" s="175" t="s">
        <v>435</v>
      </c>
    </row>
    <row r="122" s="13" customFormat="1">
      <c r="A122" s="13"/>
      <c r="B122" s="177"/>
      <c r="C122" s="13"/>
      <c r="D122" s="178" t="s">
        <v>129</v>
      </c>
      <c r="E122" s="179" t="s">
        <v>3</v>
      </c>
      <c r="F122" s="180" t="s">
        <v>436</v>
      </c>
      <c r="G122" s="13"/>
      <c r="H122" s="181">
        <v>4.125</v>
      </c>
      <c r="I122" s="182"/>
      <c r="J122" s="13"/>
      <c r="K122" s="13"/>
      <c r="L122" s="177"/>
      <c r="M122" s="183"/>
      <c r="N122" s="184"/>
      <c r="O122" s="184"/>
      <c r="P122" s="184"/>
      <c r="Q122" s="184"/>
      <c r="R122" s="184"/>
      <c r="S122" s="184"/>
      <c r="T122" s="18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9" t="s">
        <v>129</v>
      </c>
      <c r="AU122" s="179" t="s">
        <v>82</v>
      </c>
      <c r="AV122" s="13" t="s">
        <v>82</v>
      </c>
      <c r="AW122" s="13" t="s">
        <v>34</v>
      </c>
      <c r="AX122" s="13" t="s">
        <v>80</v>
      </c>
      <c r="AY122" s="179" t="s">
        <v>120</v>
      </c>
    </row>
    <row r="123" s="2" customFormat="1" ht="44.25" customHeight="1">
      <c r="A123" s="37"/>
      <c r="B123" s="163"/>
      <c r="C123" s="164" t="s">
        <v>170</v>
      </c>
      <c r="D123" s="164" t="s">
        <v>122</v>
      </c>
      <c r="E123" s="165" t="s">
        <v>437</v>
      </c>
      <c r="F123" s="166" t="s">
        <v>438</v>
      </c>
      <c r="G123" s="167" t="s">
        <v>133</v>
      </c>
      <c r="H123" s="168">
        <v>23.359999999999999</v>
      </c>
      <c r="I123" s="169"/>
      <c r="J123" s="170">
        <f>ROUND(I123*H123,2)</f>
        <v>0</v>
      </c>
      <c r="K123" s="166" t="s">
        <v>126</v>
      </c>
      <c r="L123" s="38"/>
      <c r="M123" s="171" t="s">
        <v>3</v>
      </c>
      <c r="N123" s="172" t="s">
        <v>43</v>
      </c>
      <c r="O123" s="71"/>
      <c r="P123" s="173">
        <f>O123*H123</f>
        <v>0</v>
      </c>
      <c r="Q123" s="173">
        <v>0.82326999999999995</v>
      </c>
      <c r="R123" s="173">
        <f>Q123*H123</f>
        <v>19.2315872</v>
      </c>
      <c r="S123" s="173">
        <v>0</v>
      </c>
      <c r="T123" s="17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75" t="s">
        <v>127</v>
      </c>
      <c r="AT123" s="175" t="s">
        <v>122</v>
      </c>
      <c r="AU123" s="175" t="s">
        <v>82</v>
      </c>
      <c r="AY123" s="18" t="s">
        <v>120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8" t="s">
        <v>80</v>
      </c>
      <c r="BK123" s="176">
        <f>ROUND(I123*H123,2)</f>
        <v>0</v>
      </c>
      <c r="BL123" s="18" t="s">
        <v>127</v>
      </c>
      <c r="BM123" s="175" t="s">
        <v>439</v>
      </c>
    </row>
    <row r="124" s="13" customFormat="1">
      <c r="A124" s="13"/>
      <c r="B124" s="177"/>
      <c r="C124" s="13"/>
      <c r="D124" s="178" t="s">
        <v>129</v>
      </c>
      <c r="E124" s="179" t="s">
        <v>3</v>
      </c>
      <c r="F124" s="180" t="s">
        <v>434</v>
      </c>
      <c r="G124" s="13"/>
      <c r="H124" s="181">
        <v>23.359999999999999</v>
      </c>
      <c r="I124" s="182"/>
      <c r="J124" s="13"/>
      <c r="K124" s="13"/>
      <c r="L124" s="177"/>
      <c r="M124" s="183"/>
      <c r="N124" s="184"/>
      <c r="O124" s="184"/>
      <c r="P124" s="184"/>
      <c r="Q124" s="184"/>
      <c r="R124" s="184"/>
      <c r="S124" s="184"/>
      <c r="T124" s="18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9" t="s">
        <v>129</v>
      </c>
      <c r="AU124" s="179" t="s">
        <v>82</v>
      </c>
      <c r="AV124" s="13" t="s">
        <v>82</v>
      </c>
      <c r="AW124" s="13" t="s">
        <v>34</v>
      </c>
      <c r="AX124" s="13" t="s">
        <v>80</v>
      </c>
      <c r="AY124" s="179" t="s">
        <v>120</v>
      </c>
    </row>
    <row r="125" s="2" customFormat="1">
      <c r="A125" s="37"/>
      <c r="B125" s="163"/>
      <c r="C125" s="164" t="s">
        <v>175</v>
      </c>
      <c r="D125" s="164" t="s">
        <v>122</v>
      </c>
      <c r="E125" s="165" t="s">
        <v>440</v>
      </c>
      <c r="F125" s="166" t="s">
        <v>441</v>
      </c>
      <c r="G125" s="167" t="s">
        <v>147</v>
      </c>
      <c r="H125" s="168">
        <v>39.875</v>
      </c>
      <c r="I125" s="169"/>
      <c r="J125" s="170">
        <f>ROUND(I125*H125,2)</f>
        <v>0</v>
      </c>
      <c r="K125" s="166" t="s">
        <v>126</v>
      </c>
      <c r="L125" s="38"/>
      <c r="M125" s="171" t="s">
        <v>3</v>
      </c>
      <c r="N125" s="172" t="s">
        <v>43</v>
      </c>
      <c r="O125" s="71"/>
      <c r="P125" s="173">
        <f>O125*H125</f>
        <v>0</v>
      </c>
      <c r="Q125" s="173">
        <v>2.3199999999999998</v>
      </c>
      <c r="R125" s="173">
        <f>Q125*H125</f>
        <v>92.509999999999991</v>
      </c>
      <c r="S125" s="173">
        <v>0</v>
      </c>
      <c r="T125" s="17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75" t="s">
        <v>127</v>
      </c>
      <c r="AT125" s="175" t="s">
        <v>122</v>
      </c>
      <c r="AU125" s="175" t="s">
        <v>82</v>
      </c>
      <c r="AY125" s="18" t="s">
        <v>120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8" t="s">
        <v>80</v>
      </c>
      <c r="BK125" s="176">
        <f>ROUND(I125*H125,2)</f>
        <v>0</v>
      </c>
      <c r="BL125" s="18" t="s">
        <v>127</v>
      </c>
      <c r="BM125" s="175" t="s">
        <v>442</v>
      </c>
    </row>
    <row r="126" s="13" customFormat="1">
      <c r="A126" s="13"/>
      <c r="B126" s="177"/>
      <c r="C126" s="13"/>
      <c r="D126" s="178" t="s">
        <v>129</v>
      </c>
      <c r="E126" s="179" t="s">
        <v>3</v>
      </c>
      <c r="F126" s="180" t="s">
        <v>443</v>
      </c>
      <c r="G126" s="13"/>
      <c r="H126" s="181">
        <v>39.875</v>
      </c>
      <c r="I126" s="182"/>
      <c r="J126" s="13"/>
      <c r="K126" s="13"/>
      <c r="L126" s="177"/>
      <c r="M126" s="183"/>
      <c r="N126" s="184"/>
      <c r="O126" s="184"/>
      <c r="P126" s="184"/>
      <c r="Q126" s="184"/>
      <c r="R126" s="184"/>
      <c r="S126" s="184"/>
      <c r="T126" s="18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9" t="s">
        <v>129</v>
      </c>
      <c r="AU126" s="179" t="s">
        <v>82</v>
      </c>
      <c r="AV126" s="13" t="s">
        <v>82</v>
      </c>
      <c r="AW126" s="13" t="s">
        <v>34</v>
      </c>
      <c r="AX126" s="13" t="s">
        <v>80</v>
      </c>
      <c r="AY126" s="179" t="s">
        <v>120</v>
      </c>
    </row>
    <row r="127" s="12" customFormat="1" ht="22.8" customHeight="1">
      <c r="A127" s="12"/>
      <c r="B127" s="150"/>
      <c r="C127" s="12"/>
      <c r="D127" s="151" t="s">
        <v>71</v>
      </c>
      <c r="E127" s="161" t="s">
        <v>248</v>
      </c>
      <c r="F127" s="161" t="s">
        <v>249</v>
      </c>
      <c r="G127" s="12"/>
      <c r="H127" s="12"/>
      <c r="I127" s="153"/>
      <c r="J127" s="162">
        <f>BK127</f>
        <v>0</v>
      </c>
      <c r="K127" s="12"/>
      <c r="L127" s="150"/>
      <c r="M127" s="155"/>
      <c r="N127" s="156"/>
      <c r="O127" s="156"/>
      <c r="P127" s="157">
        <f>P128</f>
        <v>0</v>
      </c>
      <c r="Q127" s="156"/>
      <c r="R127" s="157">
        <f>R128</f>
        <v>0</v>
      </c>
      <c r="S127" s="156"/>
      <c r="T127" s="158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1" t="s">
        <v>80</v>
      </c>
      <c r="AT127" s="159" t="s">
        <v>71</v>
      </c>
      <c r="AU127" s="159" t="s">
        <v>80</v>
      </c>
      <c r="AY127" s="151" t="s">
        <v>120</v>
      </c>
      <c r="BK127" s="160">
        <f>BK128</f>
        <v>0</v>
      </c>
    </row>
    <row r="128" s="2" customFormat="1" ht="21.75" customHeight="1">
      <c r="A128" s="37"/>
      <c r="B128" s="163"/>
      <c r="C128" s="164" t="s">
        <v>180</v>
      </c>
      <c r="D128" s="164" t="s">
        <v>122</v>
      </c>
      <c r="E128" s="165" t="s">
        <v>251</v>
      </c>
      <c r="F128" s="166" t="s">
        <v>252</v>
      </c>
      <c r="G128" s="167" t="s">
        <v>253</v>
      </c>
      <c r="H128" s="168">
        <v>129.63</v>
      </c>
      <c r="I128" s="169"/>
      <c r="J128" s="170">
        <f>ROUND(I128*H128,2)</f>
        <v>0</v>
      </c>
      <c r="K128" s="166" t="s">
        <v>126</v>
      </c>
      <c r="L128" s="38"/>
      <c r="M128" s="204" t="s">
        <v>3</v>
      </c>
      <c r="N128" s="205" t="s">
        <v>43</v>
      </c>
      <c r="O128" s="20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75" t="s">
        <v>127</v>
      </c>
      <c r="AT128" s="175" t="s">
        <v>122</v>
      </c>
      <c r="AU128" s="175" t="s">
        <v>82</v>
      </c>
      <c r="AY128" s="18" t="s">
        <v>120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8" t="s">
        <v>80</v>
      </c>
      <c r="BK128" s="176">
        <f>ROUND(I128*H128,2)</f>
        <v>0</v>
      </c>
      <c r="BL128" s="18" t="s">
        <v>127</v>
      </c>
      <c r="BM128" s="175" t="s">
        <v>444</v>
      </c>
    </row>
    <row r="129" s="2" customFormat="1" ht="6.96" customHeight="1">
      <c r="A129" s="37"/>
      <c r="B129" s="54"/>
      <c r="C129" s="55"/>
      <c r="D129" s="55"/>
      <c r="E129" s="55"/>
      <c r="F129" s="55"/>
      <c r="G129" s="55"/>
      <c r="H129" s="55"/>
      <c r="I129" s="55"/>
      <c r="J129" s="55"/>
      <c r="K129" s="55"/>
      <c r="L129" s="38"/>
      <c r="M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</sheetData>
  <autoFilter ref="C84:K12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="1" customFormat="1" ht="24.96" customHeight="1">
      <c r="B4" s="21"/>
      <c r="D4" s="22" t="s">
        <v>92</v>
      </c>
      <c r="L4" s="21"/>
      <c r="M4" s="113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26.25" customHeight="1">
      <c r="B7" s="21"/>
      <c r="E7" s="114" t="str">
        <f>'Rekapitulace stavby'!K6</f>
        <v>Vodní nádrž „ Lesní rybník „na p.č. 622/11 a 622/21 v k.ú. Ždár u Kaplice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93</v>
      </c>
      <c r="E8" s="37"/>
      <c r="F8" s="37"/>
      <c r="G8" s="37"/>
      <c r="H8" s="37"/>
      <c r="I8" s="37"/>
      <c r="J8" s="37"/>
      <c r="K8" s="37"/>
      <c r="L8" s="115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1" t="s">
        <v>445</v>
      </c>
      <c r="F9" s="37"/>
      <c r="G9" s="37"/>
      <c r="H9" s="37"/>
      <c r="I9" s="37"/>
      <c r="J9" s="37"/>
      <c r="K9" s="37"/>
      <c r="L9" s="115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115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20</v>
      </c>
      <c r="G11" s="37"/>
      <c r="H11" s="37"/>
      <c r="I11" s="31" t="s">
        <v>21</v>
      </c>
      <c r="J11" s="26" t="s">
        <v>3</v>
      </c>
      <c r="K11" s="37"/>
      <c r="L11" s="115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22</v>
      </c>
      <c r="E12" s="37"/>
      <c r="F12" s="26" t="s">
        <v>23</v>
      </c>
      <c r="G12" s="37"/>
      <c r="H12" s="37"/>
      <c r="I12" s="31" t="s">
        <v>24</v>
      </c>
      <c r="J12" s="63" t="str">
        <f>'Rekapitulace stavby'!AN8</f>
        <v>8. 4. 2021</v>
      </c>
      <c r="K12" s="37"/>
      <c r="L12" s="115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115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26</v>
      </c>
      <c r="E14" s="37"/>
      <c r="F14" s="37"/>
      <c r="G14" s="37"/>
      <c r="H14" s="37"/>
      <c r="I14" s="31" t="s">
        <v>27</v>
      </c>
      <c r="J14" s="26" t="str">
        <f>IF('Rekapitulace stavby'!AN10="","",'Rekapitulace stavby'!AN10)</f>
        <v/>
      </c>
      <c r="K14" s="37"/>
      <c r="L14" s="115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29</v>
      </c>
      <c r="J15" s="26" t="str">
        <f>IF('Rekapitulace stavby'!AN11="","",'Rekapitulace stavby'!AN11)</f>
        <v/>
      </c>
      <c r="K15" s="37"/>
      <c r="L15" s="115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115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30</v>
      </c>
      <c r="E17" s="37"/>
      <c r="F17" s="37"/>
      <c r="G17" s="37"/>
      <c r="H17" s="37"/>
      <c r="I17" s="31" t="s">
        <v>27</v>
      </c>
      <c r="J17" s="32" t="str">
        <f>'Rekapitulace stavby'!AN13</f>
        <v>Vyplň údaj</v>
      </c>
      <c r="K17" s="37"/>
      <c r="L17" s="115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29</v>
      </c>
      <c r="J18" s="32" t="str">
        <f>'Rekapitulace stavby'!AN14</f>
        <v>Vyplň údaj</v>
      </c>
      <c r="K18" s="37"/>
      <c r="L18" s="115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115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32</v>
      </c>
      <c r="E20" s="37"/>
      <c r="F20" s="37"/>
      <c r="G20" s="37"/>
      <c r="H20" s="37"/>
      <c r="I20" s="31" t="s">
        <v>27</v>
      </c>
      <c r="J20" s="26" t="s">
        <v>3</v>
      </c>
      <c r="K20" s="37"/>
      <c r="L20" s="115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33</v>
      </c>
      <c r="F21" s="37"/>
      <c r="G21" s="37"/>
      <c r="H21" s="37"/>
      <c r="I21" s="31" t="s">
        <v>29</v>
      </c>
      <c r="J21" s="26" t="s">
        <v>3</v>
      </c>
      <c r="K21" s="37"/>
      <c r="L21" s="115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115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35</v>
      </c>
      <c r="E23" s="37"/>
      <c r="F23" s="37"/>
      <c r="G23" s="37"/>
      <c r="H23" s="37"/>
      <c r="I23" s="31" t="s">
        <v>27</v>
      </c>
      <c r="J23" s="26" t="str">
        <f>IF('Rekapitulace stavby'!AN19="","",'Rekapitulace stavby'!AN19)</f>
        <v/>
      </c>
      <c r="K23" s="37"/>
      <c r="L23" s="115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29</v>
      </c>
      <c r="J24" s="26" t="str">
        <f>IF('Rekapitulace stavby'!AN20="","",'Rekapitulace stavby'!AN20)</f>
        <v/>
      </c>
      <c r="K24" s="37"/>
      <c r="L24" s="115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115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115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16"/>
      <c r="B27" s="117"/>
      <c r="C27" s="116"/>
      <c r="D27" s="116"/>
      <c r="E27" s="35" t="s">
        <v>95</v>
      </c>
      <c r="F27" s="35"/>
      <c r="G27" s="35"/>
      <c r="H27" s="35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115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3"/>
      <c r="E29" s="83"/>
      <c r="F29" s="83"/>
      <c r="G29" s="83"/>
      <c r="H29" s="83"/>
      <c r="I29" s="83"/>
      <c r="J29" s="83"/>
      <c r="K29" s="83"/>
      <c r="L29" s="115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19" t="s">
        <v>38</v>
      </c>
      <c r="E30" s="37"/>
      <c r="F30" s="37"/>
      <c r="G30" s="37"/>
      <c r="H30" s="37"/>
      <c r="I30" s="37"/>
      <c r="J30" s="89">
        <f>ROUND(J83, 2)</f>
        <v>0</v>
      </c>
      <c r="K30" s="37"/>
      <c r="L30" s="115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15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42" t="s">
        <v>39</v>
      </c>
      <c r="J32" s="42" t="s">
        <v>41</v>
      </c>
      <c r="K32" s="37"/>
      <c r="L32" s="115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0" t="s">
        <v>42</v>
      </c>
      <c r="E33" s="31" t="s">
        <v>43</v>
      </c>
      <c r="F33" s="121">
        <f>ROUND((SUM(BE83:BE92)),  2)</f>
        <v>0</v>
      </c>
      <c r="G33" s="37"/>
      <c r="H33" s="37"/>
      <c r="I33" s="122">
        <v>0.20999999999999999</v>
      </c>
      <c r="J33" s="121">
        <f>ROUND(((SUM(BE83:BE92))*I33),  2)</f>
        <v>0</v>
      </c>
      <c r="K33" s="37"/>
      <c r="L33" s="115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21">
        <f>ROUND((SUM(BF83:BF92)),  2)</f>
        <v>0</v>
      </c>
      <c r="G34" s="37"/>
      <c r="H34" s="37"/>
      <c r="I34" s="122">
        <v>0.14999999999999999</v>
      </c>
      <c r="J34" s="121">
        <f>ROUND(((SUM(BF83:BF92))*I34),  2)</f>
        <v>0</v>
      </c>
      <c r="K34" s="37"/>
      <c r="L34" s="115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1">
        <f>ROUND((SUM(BG83:BG92)),  2)</f>
        <v>0</v>
      </c>
      <c r="G35" s="37"/>
      <c r="H35" s="37"/>
      <c r="I35" s="122">
        <v>0.20999999999999999</v>
      </c>
      <c r="J35" s="121">
        <f>0</f>
        <v>0</v>
      </c>
      <c r="K35" s="37"/>
      <c r="L35" s="115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21">
        <f>ROUND((SUM(BH83:BH92)),  2)</f>
        <v>0</v>
      </c>
      <c r="G36" s="37"/>
      <c r="H36" s="37"/>
      <c r="I36" s="122">
        <v>0.14999999999999999</v>
      </c>
      <c r="J36" s="121">
        <f>0</f>
        <v>0</v>
      </c>
      <c r="K36" s="37"/>
      <c r="L36" s="115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21">
        <f>ROUND((SUM(BI83:BI92)),  2)</f>
        <v>0</v>
      </c>
      <c r="G37" s="37"/>
      <c r="H37" s="37"/>
      <c r="I37" s="122">
        <v>0</v>
      </c>
      <c r="J37" s="121">
        <f>0</f>
        <v>0</v>
      </c>
      <c r="K37" s="37"/>
      <c r="L37" s="115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115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3"/>
      <c r="D39" s="124" t="s">
        <v>48</v>
      </c>
      <c r="E39" s="75"/>
      <c r="F39" s="75"/>
      <c r="G39" s="125" t="s">
        <v>49</v>
      </c>
      <c r="H39" s="126" t="s">
        <v>50</v>
      </c>
      <c r="I39" s="75"/>
      <c r="J39" s="127">
        <f>SUM(J30:J37)</f>
        <v>0</v>
      </c>
      <c r="K39" s="128"/>
      <c r="L39" s="115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54"/>
      <c r="C40" s="55"/>
      <c r="D40" s="55"/>
      <c r="E40" s="55"/>
      <c r="F40" s="55"/>
      <c r="G40" s="55"/>
      <c r="H40" s="55"/>
      <c r="I40" s="55"/>
      <c r="J40" s="55"/>
      <c r="K40" s="55"/>
      <c r="L40" s="115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56"/>
      <c r="C44" s="57"/>
      <c r="D44" s="57"/>
      <c r="E44" s="57"/>
      <c r="F44" s="57"/>
      <c r="G44" s="57"/>
      <c r="H44" s="57"/>
      <c r="I44" s="57"/>
      <c r="J44" s="57"/>
      <c r="K44" s="57"/>
      <c r="L44" s="115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96</v>
      </c>
      <c r="D45" s="37"/>
      <c r="E45" s="37"/>
      <c r="F45" s="37"/>
      <c r="G45" s="37"/>
      <c r="H45" s="37"/>
      <c r="I45" s="37"/>
      <c r="J45" s="37"/>
      <c r="K45" s="37"/>
      <c r="L45" s="115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115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17</v>
      </c>
      <c r="D47" s="37"/>
      <c r="E47" s="37"/>
      <c r="F47" s="37"/>
      <c r="G47" s="37"/>
      <c r="H47" s="37"/>
      <c r="I47" s="37"/>
      <c r="J47" s="37"/>
      <c r="K47" s="37"/>
      <c r="L47" s="115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26.25" customHeight="1">
      <c r="A48" s="37"/>
      <c r="B48" s="38"/>
      <c r="C48" s="37"/>
      <c r="D48" s="37"/>
      <c r="E48" s="114" t="str">
        <f>E7</f>
        <v>Vodní nádrž „ Lesní rybník „na p.č. 622/11 a 622/21 v k.ú. Ždár u Kaplice</v>
      </c>
      <c r="F48" s="31"/>
      <c r="G48" s="31"/>
      <c r="H48" s="31"/>
      <c r="I48" s="37"/>
      <c r="J48" s="37"/>
      <c r="K48" s="37"/>
      <c r="L48" s="115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93</v>
      </c>
      <c r="D49" s="37"/>
      <c r="E49" s="37"/>
      <c r="F49" s="37"/>
      <c r="G49" s="37"/>
      <c r="H49" s="37"/>
      <c r="I49" s="37"/>
      <c r="J49" s="37"/>
      <c r="K49" s="37"/>
      <c r="L49" s="115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61" t="str">
        <f>E9</f>
        <v>VON - Vedlejší a ostatní náklady</v>
      </c>
      <c r="F50" s="37"/>
      <c r="G50" s="37"/>
      <c r="H50" s="37"/>
      <c r="I50" s="37"/>
      <c r="J50" s="37"/>
      <c r="K50" s="37"/>
      <c r="L50" s="115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115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7"/>
      <c r="E52" s="37"/>
      <c r="F52" s="26" t="str">
        <f>F12</f>
        <v xml:space="preserve"> k.ú. Ždár u Kaplice</v>
      </c>
      <c r="G52" s="37"/>
      <c r="H52" s="37"/>
      <c r="I52" s="31" t="s">
        <v>24</v>
      </c>
      <c r="J52" s="63" t="str">
        <f>IF(J12="","",J12)</f>
        <v>8. 4. 2021</v>
      </c>
      <c r="K52" s="37"/>
      <c r="L52" s="115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115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7"/>
      <c r="E54" s="37"/>
      <c r="F54" s="26" t="str">
        <f>E15</f>
        <v xml:space="preserve"> </v>
      </c>
      <c r="G54" s="37"/>
      <c r="H54" s="37"/>
      <c r="I54" s="31" t="s">
        <v>32</v>
      </c>
      <c r="J54" s="35" t="str">
        <f>E21</f>
        <v>Ing. Martina Hřebeková</v>
      </c>
      <c r="K54" s="37"/>
      <c r="L54" s="115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7"/>
      <c r="E55" s="37"/>
      <c r="F55" s="26" t="str">
        <f>IF(E18="","",E18)</f>
        <v>Vyplň údaj</v>
      </c>
      <c r="G55" s="37"/>
      <c r="H55" s="37"/>
      <c r="I55" s="31" t="s">
        <v>35</v>
      </c>
      <c r="J55" s="35" t="str">
        <f>E24</f>
        <v xml:space="preserve"> </v>
      </c>
      <c r="K55" s="37"/>
      <c r="L55" s="115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7"/>
      <c r="D56" s="37"/>
      <c r="E56" s="37"/>
      <c r="F56" s="37"/>
      <c r="G56" s="37"/>
      <c r="H56" s="37"/>
      <c r="I56" s="37"/>
      <c r="J56" s="37"/>
      <c r="K56" s="37"/>
      <c r="L56" s="115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29" t="s">
        <v>97</v>
      </c>
      <c r="D57" s="123"/>
      <c r="E57" s="123"/>
      <c r="F57" s="123"/>
      <c r="G57" s="123"/>
      <c r="H57" s="123"/>
      <c r="I57" s="123"/>
      <c r="J57" s="130" t="s">
        <v>98</v>
      </c>
      <c r="K57" s="123"/>
      <c r="L57" s="115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7"/>
      <c r="D58" s="37"/>
      <c r="E58" s="37"/>
      <c r="F58" s="37"/>
      <c r="G58" s="37"/>
      <c r="H58" s="37"/>
      <c r="I58" s="37"/>
      <c r="J58" s="37"/>
      <c r="K58" s="37"/>
      <c r="L58" s="115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31" t="s">
        <v>70</v>
      </c>
      <c r="D59" s="37"/>
      <c r="E59" s="37"/>
      <c r="F59" s="37"/>
      <c r="G59" s="37"/>
      <c r="H59" s="37"/>
      <c r="I59" s="37"/>
      <c r="J59" s="89">
        <f>J83</f>
        <v>0</v>
      </c>
      <c r="K59" s="37"/>
      <c r="L59" s="115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8" t="s">
        <v>99</v>
      </c>
    </row>
    <row r="60" s="9" customFormat="1" ht="24.96" customHeight="1">
      <c r="A60" s="9"/>
      <c r="B60" s="132"/>
      <c r="C60" s="9"/>
      <c r="D60" s="133" t="s">
        <v>446</v>
      </c>
      <c r="E60" s="134"/>
      <c r="F60" s="134"/>
      <c r="G60" s="134"/>
      <c r="H60" s="134"/>
      <c r="I60" s="134"/>
      <c r="J60" s="135">
        <f>J84</f>
        <v>0</v>
      </c>
      <c r="K60" s="9"/>
      <c r="L60" s="13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6"/>
      <c r="C61" s="10"/>
      <c r="D61" s="137" t="s">
        <v>447</v>
      </c>
      <c r="E61" s="138"/>
      <c r="F61" s="138"/>
      <c r="G61" s="138"/>
      <c r="H61" s="138"/>
      <c r="I61" s="138"/>
      <c r="J61" s="139">
        <f>J85</f>
        <v>0</v>
      </c>
      <c r="K61" s="10"/>
      <c r="L61" s="13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6"/>
      <c r="C62" s="10"/>
      <c r="D62" s="137" t="s">
        <v>448</v>
      </c>
      <c r="E62" s="138"/>
      <c r="F62" s="138"/>
      <c r="G62" s="138"/>
      <c r="H62" s="138"/>
      <c r="I62" s="138"/>
      <c r="J62" s="139">
        <f>J89</f>
        <v>0</v>
      </c>
      <c r="K62" s="10"/>
      <c r="L62" s="13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6"/>
      <c r="C63" s="10"/>
      <c r="D63" s="137" t="s">
        <v>449</v>
      </c>
      <c r="E63" s="138"/>
      <c r="F63" s="138"/>
      <c r="G63" s="138"/>
      <c r="H63" s="138"/>
      <c r="I63" s="138"/>
      <c r="J63" s="139">
        <f>J91</f>
        <v>0</v>
      </c>
      <c r="K63" s="10"/>
      <c r="L63" s="13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7"/>
      <c r="B64" s="38"/>
      <c r="C64" s="37"/>
      <c r="D64" s="37"/>
      <c r="E64" s="37"/>
      <c r="F64" s="37"/>
      <c r="G64" s="37"/>
      <c r="H64" s="37"/>
      <c r="I64" s="37"/>
      <c r="J64" s="37"/>
      <c r="K64" s="37"/>
      <c r="L64" s="115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4"/>
      <c r="C65" s="55"/>
      <c r="D65" s="55"/>
      <c r="E65" s="55"/>
      <c r="F65" s="55"/>
      <c r="G65" s="55"/>
      <c r="H65" s="55"/>
      <c r="I65" s="55"/>
      <c r="J65" s="55"/>
      <c r="K65" s="55"/>
      <c r="L65" s="115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56"/>
      <c r="C69" s="57"/>
      <c r="D69" s="57"/>
      <c r="E69" s="57"/>
      <c r="F69" s="57"/>
      <c r="G69" s="57"/>
      <c r="H69" s="57"/>
      <c r="I69" s="57"/>
      <c r="J69" s="57"/>
      <c r="K69" s="57"/>
      <c r="L69" s="115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105</v>
      </c>
      <c r="D70" s="37"/>
      <c r="E70" s="37"/>
      <c r="F70" s="37"/>
      <c r="G70" s="37"/>
      <c r="H70" s="37"/>
      <c r="I70" s="37"/>
      <c r="J70" s="37"/>
      <c r="K70" s="37"/>
      <c r="L70" s="115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7"/>
      <c r="D71" s="37"/>
      <c r="E71" s="37"/>
      <c r="F71" s="37"/>
      <c r="G71" s="37"/>
      <c r="H71" s="37"/>
      <c r="I71" s="37"/>
      <c r="J71" s="37"/>
      <c r="K71" s="37"/>
      <c r="L71" s="115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17</v>
      </c>
      <c r="D72" s="37"/>
      <c r="E72" s="37"/>
      <c r="F72" s="37"/>
      <c r="G72" s="37"/>
      <c r="H72" s="37"/>
      <c r="I72" s="37"/>
      <c r="J72" s="37"/>
      <c r="K72" s="37"/>
      <c r="L72" s="115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6.25" customHeight="1">
      <c r="A73" s="37"/>
      <c r="B73" s="38"/>
      <c r="C73" s="37"/>
      <c r="D73" s="37"/>
      <c r="E73" s="114" t="str">
        <f>E7</f>
        <v>Vodní nádrž „ Lesní rybník „na p.č. 622/11 a 622/21 v k.ú. Ždár u Kaplice</v>
      </c>
      <c r="F73" s="31"/>
      <c r="G73" s="31"/>
      <c r="H73" s="31"/>
      <c r="I73" s="37"/>
      <c r="J73" s="37"/>
      <c r="K73" s="37"/>
      <c r="L73" s="115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93</v>
      </c>
      <c r="D74" s="37"/>
      <c r="E74" s="37"/>
      <c r="F74" s="37"/>
      <c r="G74" s="37"/>
      <c r="H74" s="37"/>
      <c r="I74" s="37"/>
      <c r="J74" s="37"/>
      <c r="K74" s="37"/>
      <c r="L74" s="115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7"/>
      <c r="D75" s="37"/>
      <c r="E75" s="61" t="str">
        <f>E9</f>
        <v>VON - Vedlejší a ostatní náklady</v>
      </c>
      <c r="F75" s="37"/>
      <c r="G75" s="37"/>
      <c r="H75" s="37"/>
      <c r="I75" s="37"/>
      <c r="J75" s="37"/>
      <c r="K75" s="37"/>
      <c r="L75" s="115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115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22</v>
      </c>
      <c r="D77" s="37"/>
      <c r="E77" s="37"/>
      <c r="F77" s="26" t="str">
        <f>F12</f>
        <v xml:space="preserve"> k.ú. Ždár u Kaplice</v>
      </c>
      <c r="G77" s="37"/>
      <c r="H77" s="37"/>
      <c r="I77" s="31" t="s">
        <v>24</v>
      </c>
      <c r="J77" s="63" t="str">
        <f>IF(J12="","",J12)</f>
        <v>8. 4. 2021</v>
      </c>
      <c r="K77" s="37"/>
      <c r="L77" s="115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37"/>
      <c r="J78" s="37"/>
      <c r="K78" s="37"/>
      <c r="L78" s="115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25.65" customHeight="1">
      <c r="A79" s="37"/>
      <c r="B79" s="38"/>
      <c r="C79" s="31" t="s">
        <v>26</v>
      </c>
      <c r="D79" s="37"/>
      <c r="E79" s="37"/>
      <c r="F79" s="26" t="str">
        <f>E15</f>
        <v xml:space="preserve"> </v>
      </c>
      <c r="G79" s="37"/>
      <c r="H79" s="37"/>
      <c r="I79" s="31" t="s">
        <v>32</v>
      </c>
      <c r="J79" s="35" t="str">
        <f>E21</f>
        <v>Ing. Martina Hřebeková</v>
      </c>
      <c r="K79" s="37"/>
      <c r="L79" s="115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30</v>
      </c>
      <c r="D80" s="37"/>
      <c r="E80" s="37"/>
      <c r="F80" s="26" t="str">
        <f>IF(E18="","",E18)</f>
        <v>Vyplň údaj</v>
      </c>
      <c r="G80" s="37"/>
      <c r="H80" s="37"/>
      <c r="I80" s="31" t="s">
        <v>35</v>
      </c>
      <c r="J80" s="35" t="str">
        <f>E24</f>
        <v xml:space="preserve"> </v>
      </c>
      <c r="K80" s="37"/>
      <c r="L80" s="115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7"/>
      <c r="D81" s="37"/>
      <c r="E81" s="37"/>
      <c r="F81" s="37"/>
      <c r="G81" s="37"/>
      <c r="H81" s="37"/>
      <c r="I81" s="37"/>
      <c r="J81" s="37"/>
      <c r="K81" s="37"/>
      <c r="L81" s="115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40"/>
      <c r="B82" s="141"/>
      <c r="C82" s="142" t="s">
        <v>106</v>
      </c>
      <c r="D82" s="143" t="s">
        <v>57</v>
      </c>
      <c r="E82" s="143" t="s">
        <v>53</v>
      </c>
      <c r="F82" s="143" t="s">
        <v>54</v>
      </c>
      <c r="G82" s="143" t="s">
        <v>107</v>
      </c>
      <c r="H82" s="143" t="s">
        <v>108</v>
      </c>
      <c r="I82" s="143" t="s">
        <v>109</v>
      </c>
      <c r="J82" s="143" t="s">
        <v>98</v>
      </c>
      <c r="K82" s="144" t="s">
        <v>110</v>
      </c>
      <c r="L82" s="145"/>
      <c r="M82" s="79" t="s">
        <v>3</v>
      </c>
      <c r="N82" s="80" t="s">
        <v>42</v>
      </c>
      <c r="O82" s="80" t="s">
        <v>111</v>
      </c>
      <c r="P82" s="80" t="s">
        <v>112</v>
      </c>
      <c r="Q82" s="80" t="s">
        <v>113</v>
      </c>
      <c r="R82" s="80" t="s">
        <v>114</v>
      </c>
      <c r="S82" s="80" t="s">
        <v>115</v>
      </c>
      <c r="T82" s="81" t="s">
        <v>116</v>
      </c>
      <c r="U82" s="140"/>
      <c r="V82" s="140"/>
      <c r="W82" s="140"/>
      <c r="X82" s="140"/>
      <c r="Y82" s="140"/>
      <c r="Z82" s="140"/>
      <c r="AA82" s="140"/>
      <c r="AB82" s="140"/>
      <c r="AC82" s="140"/>
      <c r="AD82" s="140"/>
      <c r="AE82" s="140"/>
    </row>
    <row r="83" s="2" customFormat="1" ht="22.8" customHeight="1">
      <c r="A83" s="37"/>
      <c r="B83" s="38"/>
      <c r="C83" s="86" t="s">
        <v>117</v>
      </c>
      <c r="D83" s="37"/>
      <c r="E83" s="37"/>
      <c r="F83" s="37"/>
      <c r="G83" s="37"/>
      <c r="H83" s="37"/>
      <c r="I83" s="37"/>
      <c r="J83" s="146">
        <f>BK83</f>
        <v>0</v>
      </c>
      <c r="K83" s="37"/>
      <c r="L83" s="38"/>
      <c r="M83" s="82"/>
      <c r="N83" s="67"/>
      <c r="O83" s="83"/>
      <c r="P83" s="147">
        <f>P84</f>
        <v>0</v>
      </c>
      <c r="Q83" s="83"/>
      <c r="R83" s="147">
        <f>R84</f>
        <v>0</v>
      </c>
      <c r="S83" s="83"/>
      <c r="T83" s="148">
        <f>T84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8" t="s">
        <v>71</v>
      </c>
      <c r="AU83" s="18" t="s">
        <v>99</v>
      </c>
      <c r="BK83" s="149">
        <f>BK84</f>
        <v>0</v>
      </c>
    </row>
    <row r="84" s="12" customFormat="1" ht="25.92" customHeight="1">
      <c r="A84" s="12"/>
      <c r="B84" s="150"/>
      <c r="C84" s="12"/>
      <c r="D84" s="151" t="s">
        <v>71</v>
      </c>
      <c r="E84" s="152" t="s">
        <v>450</v>
      </c>
      <c r="F84" s="152" t="s">
        <v>451</v>
      </c>
      <c r="G84" s="12"/>
      <c r="H84" s="12"/>
      <c r="I84" s="153"/>
      <c r="J84" s="154">
        <f>BK84</f>
        <v>0</v>
      </c>
      <c r="K84" s="12"/>
      <c r="L84" s="150"/>
      <c r="M84" s="155"/>
      <c r="N84" s="156"/>
      <c r="O84" s="156"/>
      <c r="P84" s="157">
        <f>P85+P89+P91</f>
        <v>0</v>
      </c>
      <c r="Q84" s="156"/>
      <c r="R84" s="157">
        <f>R85+R89+R91</f>
        <v>0</v>
      </c>
      <c r="S84" s="156"/>
      <c r="T84" s="158">
        <f>T85+T89+T91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51" t="s">
        <v>144</v>
      </c>
      <c r="AT84" s="159" t="s">
        <v>71</v>
      </c>
      <c r="AU84" s="159" t="s">
        <v>72</v>
      </c>
      <c r="AY84" s="151" t="s">
        <v>120</v>
      </c>
      <c r="BK84" s="160">
        <f>BK85+BK89+BK91</f>
        <v>0</v>
      </c>
    </row>
    <row r="85" s="12" customFormat="1" ht="22.8" customHeight="1">
      <c r="A85" s="12"/>
      <c r="B85" s="150"/>
      <c r="C85" s="12"/>
      <c r="D85" s="151" t="s">
        <v>71</v>
      </c>
      <c r="E85" s="161" t="s">
        <v>452</v>
      </c>
      <c r="F85" s="161" t="s">
        <v>453</v>
      </c>
      <c r="G85" s="12"/>
      <c r="H85" s="12"/>
      <c r="I85" s="153"/>
      <c r="J85" s="162">
        <f>BK85</f>
        <v>0</v>
      </c>
      <c r="K85" s="12"/>
      <c r="L85" s="150"/>
      <c r="M85" s="155"/>
      <c r="N85" s="156"/>
      <c r="O85" s="156"/>
      <c r="P85" s="157">
        <f>SUM(P86:P88)</f>
        <v>0</v>
      </c>
      <c r="Q85" s="156"/>
      <c r="R85" s="157">
        <f>SUM(R86:R88)</f>
        <v>0</v>
      </c>
      <c r="S85" s="156"/>
      <c r="T85" s="158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51" t="s">
        <v>144</v>
      </c>
      <c r="AT85" s="159" t="s">
        <v>71</v>
      </c>
      <c r="AU85" s="159" t="s">
        <v>80</v>
      </c>
      <c r="AY85" s="151" t="s">
        <v>120</v>
      </c>
      <c r="BK85" s="160">
        <f>SUM(BK86:BK88)</f>
        <v>0</v>
      </c>
    </row>
    <row r="86" s="2" customFormat="1" ht="16.5" customHeight="1">
      <c r="A86" s="37"/>
      <c r="B86" s="163"/>
      <c r="C86" s="164" t="s">
        <v>80</v>
      </c>
      <c r="D86" s="164" t="s">
        <v>122</v>
      </c>
      <c r="E86" s="165" t="s">
        <v>454</v>
      </c>
      <c r="F86" s="166" t="s">
        <v>455</v>
      </c>
      <c r="G86" s="167" t="s">
        <v>456</v>
      </c>
      <c r="H86" s="168">
        <v>1</v>
      </c>
      <c r="I86" s="169"/>
      <c r="J86" s="170">
        <f>ROUND(I86*H86,2)</f>
        <v>0</v>
      </c>
      <c r="K86" s="166" t="s">
        <v>126</v>
      </c>
      <c r="L86" s="38"/>
      <c r="M86" s="171" t="s">
        <v>3</v>
      </c>
      <c r="N86" s="172" t="s">
        <v>43</v>
      </c>
      <c r="O86" s="71"/>
      <c r="P86" s="173">
        <f>O86*H86</f>
        <v>0</v>
      </c>
      <c r="Q86" s="173">
        <v>0</v>
      </c>
      <c r="R86" s="173">
        <f>Q86*H86</f>
        <v>0</v>
      </c>
      <c r="S86" s="173">
        <v>0</v>
      </c>
      <c r="T86" s="17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75" t="s">
        <v>457</v>
      </c>
      <c r="AT86" s="175" t="s">
        <v>122</v>
      </c>
      <c r="AU86" s="175" t="s">
        <v>82</v>
      </c>
      <c r="AY86" s="18" t="s">
        <v>120</v>
      </c>
      <c r="BE86" s="176">
        <f>IF(N86="základní",J86,0)</f>
        <v>0</v>
      </c>
      <c r="BF86" s="176">
        <f>IF(N86="snížená",J86,0)</f>
        <v>0</v>
      </c>
      <c r="BG86" s="176">
        <f>IF(N86="zákl. přenesená",J86,0)</f>
        <v>0</v>
      </c>
      <c r="BH86" s="176">
        <f>IF(N86="sníž. přenesená",J86,0)</f>
        <v>0</v>
      </c>
      <c r="BI86" s="176">
        <f>IF(N86="nulová",J86,0)</f>
        <v>0</v>
      </c>
      <c r="BJ86" s="18" t="s">
        <v>80</v>
      </c>
      <c r="BK86" s="176">
        <f>ROUND(I86*H86,2)</f>
        <v>0</v>
      </c>
      <c r="BL86" s="18" t="s">
        <v>457</v>
      </c>
      <c r="BM86" s="175" t="s">
        <v>458</v>
      </c>
    </row>
    <row r="87" s="2" customFormat="1" ht="21.75" customHeight="1">
      <c r="A87" s="37"/>
      <c r="B87" s="163"/>
      <c r="C87" s="164" t="s">
        <v>82</v>
      </c>
      <c r="D87" s="164" t="s">
        <v>122</v>
      </c>
      <c r="E87" s="165" t="s">
        <v>459</v>
      </c>
      <c r="F87" s="166" t="s">
        <v>460</v>
      </c>
      <c r="G87" s="167" t="s">
        <v>456</v>
      </c>
      <c r="H87" s="168">
        <v>1</v>
      </c>
      <c r="I87" s="169"/>
      <c r="J87" s="170">
        <f>ROUND(I87*H87,2)</f>
        <v>0</v>
      </c>
      <c r="K87" s="166" t="s">
        <v>3</v>
      </c>
      <c r="L87" s="38"/>
      <c r="M87" s="171" t="s">
        <v>3</v>
      </c>
      <c r="N87" s="172" t="s">
        <v>43</v>
      </c>
      <c r="O87" s="71"/>
      <c r="P87" s="173">
        <f>O87*H87</f>
        <v>0</v>
      </c>
      <c r="Q87" s="173">
        <v>0</v>
      </c>
      <c r="R87" s="173">
        <f>Q87*H87</f>
        <v>0</v>
      </c>
      <c r="S87" s="173">
        <v>0</v>
      </c>
      <c r="T87" s="174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75" t="s">
        <v>457</v>
      </c>
      <c r="AT87" s="175" t="s">
        <v>122</v>
      </c>
      <c r="AU87" s="175" t="s">
        <v>82</v>
      </c>
      <c r="AY87" s="18" t="s">
        <v>120</v>
      </c>
      <c r="BE87" s="176">
        <f>IF(N87="základní",J87,0)</f>
        <v>0</v>
      </c>
      <c r="BF87" s="176">
        <f>IF(N87="snížená",J87,0)</f>
        <v>0</v>
      </c>
      <c r="BG87" s="176">
        <f>IF(N87="zákl. přenesená",J87,0)</f>
        <v>0</v>
      </c>
      <c r="BH87" s="176">
        <f>IF(N87="sníž. přenesená",J87,0)</f>
        <v>0</v>
      </c>
      <c r="BI87" s="176">
        <f>IF(N87="nulová",J87,0)</f>
        <v>0</v>
      </c>
      <c r="BJ87" s="18" t="s">
        <v>80</v>
      </c>
      <c r="BK87" s="176">
        <f>ROUND(I87*H87,2)</f>
        <v>0</v>
      </c>
      <c r="BL87" s="18" t="s">
        <v>457</v>
      </c>
      <c r="BM87" s="175" t="s">
        <v>461</v>
      </c>
    </row>
    <row r="88" s="2" customFormat="1">
      <c r="A88" s="37"/>
      <c r="B88" s="163"/>
      <c r="C88" s="164" t="s">
        <v>136</v>
      </c>
      <c r="D88" s="164" t="s">
        <v>122</v>
      </c>
      <c r="E88" s="165" t="s">
        <v>462</v>
      </c>
      <c r="F88" s="166" t="s">
        <v>463</v>
      </c>
      <c r="G88" s="167" t="s">
        <v>456</v>
      </c>
      <c r="H88" s="168">
        <v>1</v>
      </c>
      <c r="I88" s="169"/>
      <c r="J88" s="170">
        <f>ROUND(I88*H88,2)</f>
        <v>0</v>
      </c>
      <c r="K88" s="166" t="s">
        <v>3</v>
      </c>
      <c r="L88" s="38"/>
      <c r="M88" s="171" t="s">
        <v>3</v>
      </c>
      <c r="N88" s="172" t="s">
        <v>43</v>
      </c>
      <c r="O88" s="71"/>
      <c r="P88" s="173">
        <f>O88*H88</f>
        <v>0</v>
      </c>
      <c r="Q88" s="173">
        <v>0</v>
      </c>
      <c r="R88" s="173">
        <f>Q88*H88</f>
        <v>0</v>
      </c>
      <c r="S88" s="173">
        <v>0</v>
      </c>
      <c r="T88" s="17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75" t="s">
        <v>457</v>
      </c>
      <c r="AT88" s="175" t="s">
        <v>122</v>
      </c>
      <c r="AU88" s="175" t="s">
        <v>82</v>
      </c>
      <c r="AY88" s="18" t="s">
        <v>120</v>
      </c>
      <c r="BE88" s="176">
        <f>IF(N88="základní",J88,0)</f>
        <v>0</v>
      </c>
      <c r="BF88" s="176">
        <f>IF(N88="snížená",J88,0)</f>
        <v>0</v>
      </c>
      <c r="BG88" s="176">
        <f>IF(N88="zákl. přenesená",J88,0)</f>
        <v>0</v>
      </c>
      <c r="BH88" s="176">
        <f>IF(N88="sníž. přenesená",J88,0)</f>
        <v>0</v>
      </c>
      <c r="BI88" s="176">
        <f>IF(N88="nulová",J88,0)</f>
        <v>0</v>
      </c>
      <c r="BJ88" s="18" t="s">
        <v>80</v>
      </c>
      <c r="BK88" s="176">
        <f>ROUND(I88*H88,2)</f>
        <v>0</v>
      </c>
      <c r="BL88" s="18" t="s">
        <v>457</v>
      </c>
      <c r="BM88" s="175" t="s">
        <v>464</v>
      </c>
    </row>
    <row r="89" s="12" customFormat="1" ht="22.8" customHeight="1">
      <c r="A89" s="12"/>
      <c r="B89" s="150"/>
      <c r="C89" s="12"/>
      <c r="D89" s="151" t="s">
        <v>71</v>
      </c>
      <c r="E89" s="161" t="s">
        <v>465</v>
      </c>
      <c r="F89" s="161" t="s">
        <v>466</v>
      </c>
      <c r="G89" s="12"/>
      <c r="H89" s="12"/>
      <c r="I89" s="153"/>
      <c r="J89" s="162">
        <f>BK89</f>
        <v>0</v>
      </c>
      <c r="K89" s="12"/>
      <c r="L89" s="150"/>
      <c r="M89" s="155"/>
      <c r="N89" s="156"/>
      <c r="O89" s="156"/>
      <c r="P89" s="157">
        <f>P90</f>
        <v>0</v>
      </c>
      <c r="Q89" s="156"/>
      <c r="R89" s="157">
        <f>R90</f>
        <v>0</v>
      </c>
      <c r="S89" s="156"/>
      <c r="T89" s="15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51" t="s">
        <v>144</v>
      </c>
      <c r="AT89" s="159" t="s">
        <v>71</v>
      </c>
      <c r="AU89" s="159" t="s">
        <v>80</v>
      </c>
      <c r="AY89" s="151" t="s">
        <v>120</v>
      </c>
      <c r="BK89" s="160">
        <f>BK90</f>
        <v>0</v>
      </c>
    </row>
    <row r="90" s="2" customFormat="1" ht="16.5" customHeight="1">
      <c r="A90" s="37"/>
      <c r="B90" s="163"/>
      <c r="C90" s="164" t="s">
        <v>127</v>
      </c>
      <c r="D90" s="164" t="s">
        <v>122</v>
      </c>
      <c r="E90" s="165" t="s">
        <v>467</v>
      </c>
      <c r="F90" s="166" t="s">
        <v>466</v>
      </c>
      <c r="G90" s="167" t="s">
        <v>456</v>
      </c>
      <c r="H90" s="168">
        <v>1</v>
      </c>
      <c r="I90" s="169"/>
      <c r="J90" s="170">
        <f>ROUND(I90*H90,2)</f>
        <v>0</v>
      </c>
      <c r="K90" s="166" t="s">
        <v>126</v>
      </c>
      <c r="L90" s="38"/>
      <c r="M90" s="171" t="s">
        <v>3</v>
      </c>
      <c r="N90" s="172" t="s">
        <v>43</v>
      </c>
      <c r="O90" s="71"/>
      <c r="P90" s="173">
        <f>O90*H90</f>
        <v>0</v>
      </c>
      <c r="Q90" s="173">
        <v>0</v>
      </c>
      <c r="R90" s="173">
        <f>Q90*H90</f>
        <v>0</v>
      </c>
      <c r="S90" s="173">
        <v>0</v>
      </c>
      <c r="T90" s="17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75" t="s">
        <v>457</v>
      </c>
      <c r="AT90" s="175" t="s">
        <v>122</v>
      </c>
      <c r="AU90" s="175" t="s">
        <v>82</v>
      </c>
      <c r="AY90" s="18" t="s">
        <v>120</v>
      </c>
      <c r="BE90" s="176">
        <f>IF(N90="základní",J90,0)</f>
        <v>0</v>
      </c>
      <c r="BF90" s="176">
        <f>IF(N90="snížená",J90,0)</f>
        <v>0</v>
      </c>
      <c r="BG90" s="176">
        <f>IF(N90="zákl. přenesená",J90,0)</f>
        <v>0</v>
      </c>
      <c r="BH90" s="176">
        <f>IF(N90="sníž. přenesená",J90,0)</f>
        <v>0</v>
      </c>
      <c r="BI90" s="176">
        <f>IF(N90="nulová",J90,0)</f>
        <v>0</v>
      </c>
      <c r="BJ90" s="18" t="s">
        <v>80</v>
      </c>
      <c r="BK90" s="176">
        <f>ROUND(I90*H90,2)</f>
        <v>0</v>
      </c>
      <c r="BL90" s="18" t="s">
        <v>457</v>
      </c>
      <c r="BM90" s="175" t="s">
        <v>468</v>
      </c>
    </row>
    <row r="91" s="12" customFormat="1" ht="22.8" customHeight="1">
      <c r="A91" s="12"/>
      <c r="B91" s="150"/>
      <c r="C91" s="12"/>
      <c r="D91" s="151" t="s">
        <v>71</v>
      </c>
      <c r="E91" s="161" t="s">
        <v>469</v>
      </c>
      <c r="F91" s="161" t="s">
        <v>470</v>
      </c>
      <c r="G91" s="12"/>
      <c r="H91" s="12"/>
      <c r="I91" s="153"/>
      <c r="J91" s="162">
        <f>BK91</f>
        <v>0</v>
      </c>
      <c r="K91" s="12"/>
      <c r="L91" s="150"/>
      <c r="M91" s="155"/>
      <c r="N91" s="156"/>
      <c r="O91" s="156"/>
      <c r="P91" s="157">
        <f>P92</f>
        <v>0</v>
      </c>
      <c r="Q91" s="156"/>
      <c r="R91" s="157">
        <f>R92</f>
        <v>0</v>
      </c>
      <c r="S91" s="156"/>
      <c r="T91" s="158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51" t="s">
        <v>144</v>
      </c>
      <c r="AT91" s="159" t="s">
        <v>71</v>
      </c>
      <c r="AU91" s="159" t="s">
        <v>80</v>
      </c>
      <c r="AY91" s="151" t="s">
        <v>120</v>
      </c>
      <c r="BK91" s="160">
        <f>BK92</f>
        <v>0</v>
      </c>
    </row>
    <row r="92" s="2" customFormat="1" ht="55.5" customHeight="1">
      <c r="A92" s="37"/>
      <c r="B92" s="163"/>
      <c r="C92" s="164" t="s">
        <v>144</v>
      </c>
      <c r="D92" s="164" t="s">
        <v>122</v>
      </c>
      <c r="E92" s="165" t="s">
        <v>471</v>
      </c>
      <c r="F92" s="166" t="s">
        <v>472</v>
      </c>
      <c r="G92" s="167" t="s">
        <v>456</v>
      </c>
      <c r="H92" s="168">
        <v>1</v>
      </c>
      <c r="I92" s="169"/>
      <c r="J92" s="170">
        <f>ROUND(I92*H92,2)</f>
        <v>0</v>
      </c>
      <c r="K92" s="166" t="s">
        <v>3</v>
      </c>
      <c r="L92" s="38"/>
      <c r="M92" s="204" t="s">
        <v>3</v>
      </c>
      <c r="N92" s="205" t="s">
        <v>43</v>
      </c>
      <c r="O92" s="206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75" t="s">
        <v>457</v>
      </c>
      <c r="AT92" s="175" t="s">
        <v>122</v>
      </c>
      <c r="AU92" s="175" t="s">
        <v>82</v>
      </c>
      <c r="AY92" s="18" t="s">
        <v>120</v>
      </c>
      <c r="BE92" s="176">
        <f>IF(N92="základní",J92,0)</f>
        <v>0</v>
      </c>
      <c r="BF92" s="176">
        <f>IF(N92="snížená",J92,0)</f>
        <v>0</v>
      </c>
      <c r="BG92" s="176">
        <f>IF(N92="zákl. přenesená",J92,0)</f>
        <v>0</v>
      </c>
      <c r="BH92" s="176">
        <f>IF(N92="sníž. přenesená",J92,0)</f>
        <v>0</v>
      </c>
      <c r="BI92" s="176">
        <f>IF(N92="nulová",J92,0)</f>
        <v>0</v>
      </c>
      <c r="BJ92" s="18" t="s">
        <v>80</v>
      </c>
      <c r="BK92" s="176">
        <f>ROUND(I92*H92,2)</f>
        <v>0</v>
      </c>
      <c r="BL92" s="18" t="s">
        <v>457</v>
      </c>
      <c r="BM92" s="175" t="s">
        <v>473</v>
      </c>
    </row>
    <row r="93" s="2" customFormat="1" ht="6.96" customHeight="1">
      <c r="A93" s="37"/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38"/>
      <c r="M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</sheetData>
  <autoFilter ref="C82:K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3" customWidth="1"/>
    <col min="2" max="2" width="1.667969" style="213" customWidth="1"/>
    <col min="3" max="4" width="5" style="213" customWidth="1"/>
    <col min="5" max="5" width="11.66016" style="213" customWidth="1"/>
    <col min="6" max="6" width="9.160156" style="213" customWidth="1"/>
    <col min="7" max="7" width="5" style="213" customWidth="1"/>
    <col min="8" max="8" width="77.83203" style="213" customWidth="1"/>
    <col min="9" max="10" width="20" style="213" customWidth="1"/>
    <col min="11" max="11" width="1.667969" style="213" customWidth="1"/>
  </cols>
  <sheetData>
    <row r="1" s="1" customFormat="1" ht="37.5" customHeight="1"/>
    <row r="2" s="1" customFormat="1" ht="7.5" customHeight="1">
      <c r="B2" s="214"/>
      <c r="C2" s="215"/>
      <c r="D2" s="215"/>
      <c r="E2" s="215"/>
      <c r="F2" s="215"/>
      <c r="G2" s="215"/>
      <c r="H2" s="215"/>
      <c r="I2" s="215"/>
      <c r="J2" s="215"/>
      <c r="K2" s="216"/>
    </row>
    <row r="3" s="15" customFormat="1" ht="45" customHeight="1">
      <c r="B3" s="217"/>
      <c r="C3" s="218" t="s">
        <v>474</v>
      </c>
      <c r="D3" s="218"/>
      <c r="E3" s="218"/>
      <c r="F3" s="218"/>
      <c r="G3" s="218"/>
      <c r="H3" s="218"/>
      <c r="I3" s="218"/>
      <c r="J3" s="218"/>
      <c r="K3" s="219"/>
    </row>
    <row r="4" s="1" customFormat="1" ht="25.5" customHeight="1">
      <c r="B4" s="220"/>
      <c r="C4" s="221" t="s">
        <v>475</v>
      </c>
      <c r="D4" s="221"/>
      <c r="E4" s="221"/>
      <c r="F4" s="221"/>
      <c r="G4" s="221"/>
      <c r="H4" s="221"/>
      <c r="I4" s="221"/>
      <c r="J4" s="221"/>
      <c r="K4" s="222"/>
    </row>
    <row r="5" s="1" customFormat="1" ht="5.25" customHeight="1">
      <c r="B5" s="220"/>
      <c r="C5" s="223"/>
      <c r="D5" s="223"/>
      <c r="E5" s="223"/>
      <c r="F5" s="223"/>
      <c r="G5" s="223"/>
      <c r="H5" s="223"/>
      <c r="I5" s="223"/>
      <c r="J5" s="223"/>
      <c r="K5" s="222"/>
    </row>
    <row r="6" s="1" customFormat="1" ht="15" customHeight="1">
      <c r="B6" s="220"/>
      <c r="C6" s="224" t="s">
        <v>476</v>
      </c>
      <c r="D6" s="224"/>
      <c r="E6" s="224"/>
      <c r="F6" s="224"/>
      <c r="G6" s="224"/>
      <c r="H6" s="224"/>
      <c r="I6" s="224"/>
      <c r="J6" s="224"/>
      <c r="K6" s="222"/>
    </row>
    <row r="7" s="1" customFormat="1" ht="15" customHeight="1">
      <c r="B7" s="225"/>
      <c r="C7" s="224" t="s">
        <v>477</v>
      </c>
      <c r="D7" s="224"/>
      <c r="E7" s="224"/>
      <c r="F7" s="224"/>
      <c r="G7" s="224"/>
      <c r="H7" s="224"/>
      <c r="I7" s="224"/>
      <c r="J7" s="224"/>
      <c r="K7" s="222"/>
    </row>
    <row r="8" s="1" customFormat="1" ht="12.75" customHeight="1">
      <c r="B8" s="225"/>
      <c r="C8" s="224"/>
      <c r="D8" s="224"/>
      <c r="E8" s="224"/>
      <c r="F8" s="224"/>
      <c r="G8" s="224"/>
      <c r="H8" s="224"/>
      <c r="I8" s="224"/>
      <c r="J8" s="224"/>
      <c r="K8" s="222"/>
    </row>
    <row r="9" s="1" customFormat="1" ht="15" customHeight="1">
      <c r="B9" s="225"/>
      <c r="C9" s="224" t="s">
        <v>478</v>
      </c>
      <c r="D9" s="224"/>
      <c r="E9" s="224"/>
      <c r="F9" s="224"/>
      <c r="G9" s="224"/>
      <c r="H9" s="224"/>
      <c r="I9" s="224"/>
      <c r="J9" s="224"/>
      <c r="K9" s="222"/>
    </row>
    <row r="10" s="1" customFormat="1" ht="15" customHeight="1">
      <c r="B10" s="225"/>
      <c r="C10" s="224"/>
      <c r="D10" s="224" t="s">
        <v>479</v>
      </c>
      <c r="E10" s="224"/>
      <c r="F10" s="224"/>
      <c r="G10" s="224"/>
      <c r="H10" s="224"/>
      <c r="I10" s="224"/>
      <c r="J10" s="224"/>
      <c r="K10" s="222"/>
    </row>
    <row r="11" s="1" customFormat="1" ht="15" customHeight="1">
      <c r="B11" s="225"/>
      <c r="C11" s="226"/>
      <c r="D11" s="224" t="s">
        <v>480</v>
      </c>
      <c r="E11" s="224"/>
      <c r="F11" s="224"/>
      <c r="G11" s="224"/>
      <c r="H11" s="224"/>
      <c r="I11" s="224"/>
      <c r="J11" s="224"/>
      <c r="K11" s="222"/>
    </row>
    <row r="12" s="1" customFormat="1" ht="15" customHeight="1">
      <c r="B12" s="225"/>
      <c r="C12" s="226"/>
      <c r="D12" s="224"/>
      <c r="E12" s="224"/>
      <c r="F12" s="224"/>
      <c r="G12" s="224"/>
      <c r="H12" s="224"/>
      <c r="I12" s="224"/>
      <c r="J12" s="224"/>
      <c r="K12" s="222"/>
    </row>
    <row r="13" s="1" customFormat="1" ht="15" customHeight="1">
      <c r="B13" s="225"/>
      <c r="C13" s="226"/>
      <c r="D13" s="227" t="s">
        <v>481</v>
      </c>
      <c r="E13" s="224"/>
      <c r="F13" s="224"/>
      <c r="G13" s="224"/>
      <c r="H13" s="224"/>
      <c r="I13" s="224"/>
      <c r="J13" s="224"/>
      <c r="K13" s="222"/>
    </row>
    <row r="14" s="1" customFormat="1" ht="12.75" customHeight="1">
      <c r="B14" s="225"/>
      <c r="C14" s="226"/>
      <c r="D14" s="226"/>
      <c r="E14" s="226"/>
      <c r="F14" s="226"/>
      <c r="G14" s="226"/>
      <c r="H14" s="226"/>
      <c r="I14" s="226"/>
      <c r="J14" s="226"/>
      <c r="K14" s="222"/>
    </row>
    <row r="15" s="1" customFormat="1" ht="15" customHeight="1">
      <c r="B15" s="225"/>
      <c r="C15" s="226"/>
      <c r="D15" s="224" t="s">
        <v>482</v>
      </c>
      <c r="E15" s="224"/>
      <c r="F15" s="224"/>
      <c r="G15" s="224"/>
      <c r="H15" s="224"/>
      <c r="I15" s="224"/>
      <c r="J15" s="224"/>
      <c r="K15" s="222"/>
    </row>
    <row r="16" s="1" customFormat="1" ht="15" customHeight="1">
      <c r="B16" s="225"/>
      <c r="C16" s="226"/>
      <c r="D16" s="224" t="s">
        <v>483</v>
      </c>
      <c r="E16" s="224"/>
      <c r="F16" s="224"/>
      <c r="G16" s="224"/>
      <c r="H16" s="224"/>
      <c r="I16" s="224"/>
      <c r="J16" s="224"/>
      <c r="K16" s="222"/>
    </row>
    <row r="17" s="1" customFormat="1" ht="15" customHeight="1">
      <c r="B17" s="225"/>
      <c r="C17" s="226"/>
      <c r="D17" s="224" t="s">
        <v>484</v>
      </c>
      <c r="E17" s="224"/>
      <c r="F17" s="224"/>
      <c r="G17" s="224"/>
      <c r="H17" s="224"/>
      <c r="I17" s="224"/>
      <c r="J17" s="224"/>
      <c r="K17" s="222"/>
    </row>
    <row r="18" s="1" customFormat="1" ht="15" customHeight="1">
      <c r="B18" s="225"/>
      <c r="C18" s="226"/>
      <c r="D18" s="226"/>
      <c r="E18" s="228" t="s">
        <v>79</v>
      </c>
      <c r="F18" s="224" t="s">
        <v>485</v>
      </c>
      <c r="G18" s="224"/>
      <c r="H18" s="224"/>
      <c r="I18" s="224"/>
      <c r="J18" s="224"/>
      <c r="K18" s="222"/>
    </row>
    <row r="19" s="1" customFormat="1" ht="15" customHeight="1">
      <c r="B19" s="225"/>
      <c r="C19" s="226"/>
      <c r="D19" s="226"/>
      <c r="E19" s="228" t="s">
        <v>486</v>
      </c>
      <c r="F19" s="224" t="s">
        <v>487</v>
      </c>
      <c r="G19" s="224"/>
      <c r="H19" s="224"/>
      <c r="I19" s="224"/>
      <c r="J19" s="224"/>
      <c r="K19" s="222"/>
    </row>
    <row r="20" s="1" customFormat="1" ht="15" customHeight="1">
      <c r="B20" s="225"/>
      <c r="C20" s="226"/>
      <c r="D20" s="226"/>
      <c r="E20" s="228" t="s">
        <v>488</v>
      </c>
      <c r="F20" s="224" t="s">
        <v>489</v>
      </c>
      <c r="G20" s="224"/>
      <c r="H20" s="224"/>
      <c r="I20" s="224"/>
      <c r="J20" s="224"/>
      <c r="K20" s="222"/>
    </row>
    <row r="21" s="1" customFormat="1" ht="15" customHeight="1">
      <c r="B21" s="225"/>
      <c r="C21" s="226"/>
      <c r="D21" s="226"/>
      <c r="E21" s="228" t="s">
        <v>89</v>
      </c>
      <c r="F21" s="224" t="s">
        <v>90</v>
      </c>
      <c r="G21" s="224"/>
      <c r="H21" s="224"/>
      <c r="I21" s="224"/>
      <c r="J21" s="224"/>
      <c r="K21" s="222"/>
    </row>
    <row r="22" s="1" customFormat="1" ht="15" customHeight="1">
      <c r="B22" s="225"/>
      <c r="C22" s="226"/>
      <c r="D22" s="226"/>
      <c r="E22" s="228" t="s">
        <v>490</v>
      </c>
      <c r="F22" s="224" t="s">
        <v>491</v>
      </c>
      <c r="G22" s="224"/>
      <c r="H22" s="224"/>
      <c r="I22" s="224"/>
      <c r="J22" s="224"/>
      <c r="K22" s="222"/>
    </row>
    <row r="23" s="1" customFormat="1" ht="15" customHeight="1">
      <c r="B23" s="225"/>
      <c r="C23" s="226"/>
      <c r="D23" s="226"/>
      <c r="E23" s="228" t="s">
        <v>492</v>
      </c>
      <c r="F23" s="224" t="s">
        <v>493</v>
      </c>
      <c r="G23" s="224"/>
      <c r="H23" s="224"/>
      <c r="I23" s="224"/>
      <c r="J23" s="224"/>
      <c r="K23" s="222"/>
    </row>
    <row r="24" s="1" customFormat="1" ht="12.75" customHeight="1">
      <c r="B24" s="225"/>
      <c r="C24" s="226"/>
      <c r="D24" s="226"/>
      <c r="E24" s="226"/>
      <c r="F24" s="226"/>
      <c r="G24" s="226"/>
      <c r="H24" s="226"/>
      <c r="I24" s="226"/>
      <c r="J24" s="226"/>
      <c r="K24" s="222"/>
    </row>
    <row r="25" s="1" customFormat="1" ht="15" customHeight="1">
      <c r="B25" s="225"/>
      <c r="C25" s="224" t="s">
        <v>494</v>
      </c>
      <c r="D25" s="224"/>
      <c r="E25" s="224"/>
      <c r="F25" s="224"/>
      <c r="G25" s="224"/>
      <c r="H25" s="224"/>
      <c r="I25" s="224"/>
      <c r="J25" s="224"/>
      <c r="K25" s="222"/>
    </row>
    <row r="26" s="1" customFormat="1" ht="15" customHeight="1">
      <c r="B26" s="225"/>
      <c r="C26" s="224" t="s">
        <v>495</v>
      </c>
      <c r="D26" s="224"/>
      <c r="E26" s="224"/>
      <c r="F26" s="224"/>
      <c r="G26" s="224"/>
      <c r="H26" s="224"/>
      <c r="I26" s="224"/>
      <c r="J26" s="224"/>
      <c r="K26" s="222"/>
    </row>
    <row r="27" s="1" customFormat="1" ht="15" customHeight="1">
      <c r="B27" s="225"/>
      <c r="C27" s="224"/>
      <c r="D27" s="224" t="s">
        <v>496</v>
      </c>
      <c r="E27" s="224"/>
      <c r="F27" s="224"/>
      <c r="G27" s="224"/>
      <c r="H27" s="224"/>
      <c r="I27" s="224"/>
      <c r="J27" s="224"/>
      <c r="K27" s="222"/>
    </row>
    <row r="28" s="1" customFormat="1" ht="15" customHeight="1">
      <c r="B28" s="225"/>
      <c r="C28" s="226"/>
      <c r="D28" s="224" t="s">
        <v>497</v>
      </c>
      <c r="E28" s="224"/>
      <c r="F28" s="224"/>
      <c r="G28" s="224"/>
      <c r="H28" s="224"/>
      <c r="I28" s="224"/>
      <c r="J28" s="224"/>
      <c r="K28" s="222"/>
    </row>
    <row r="29" s="1" customFormat="1" ht="12.75" customHeight="1">
      <c r="B29" s="225"/>
      <c r="C29" s="226"/>
      <c r="D29" s="226"/>
      <c r="E29" s="226"/>
      <c r="F29" s="226"/>
      <c r="G29" s="226"/>
      <c r="H29" s="226"/>
      <c r="I29" s="226"/>
      <c r="J29" s="226"/>
      <c r="K29" s="222"/>
    </row>
    <row r="30" s="1" customFormat="1" ht="15" customHeight="1">
      <c r="B30" s="225"/>
      <c r="C30" s="226"/>
      <c r="D30" s="224" t="s">
        <v>498</v>
      </c>
      <c r="E30" s="224"/>
      <c r="F30" s="224"/>
      <c r="G30" s="224"/>
      <c r="H30" s="224"/>
      <c r="I30" s="224"/>
      <c r="J30" s="224"/>
      <c r="K30" s="222"/>
    </row>
    <row r="31" s="1" customFormat="1" ht="15" customHeight="1">
      <c r="B31" s="225"/>
      <c r="C31" s="226"/>
      <c r="D31" s="224" t="s">
        <v>499</v>
      </c>
      <c r="E31" s="224"/>
      <c r="F31" s="224"/>
      <c r="G31" s="224"/>
      <c r="H31" s="224"/>
      <c r="I31" s="224"/>
      <c r="J31" s="224"/>
      <c r="K31" s="222"/>
    </row>
    <row r="32" s="1" customFormat="1" ht="12.75" customHeight="1">
      <c r="B32" s="225"/>
      <c r="C32" s="226"/>
      <c r="D32" s="226"/>
      <c r="E32" s="226"/>
      <c r="F32" s="226"/>
      <c r="G32" s="226"/>
      <c r="H32" s="226"/>
      <c r="I32" s="226"/>
      <c r="J32" s="226"/>
      <c r="K32" s="222"/>
    </row>
    <row r="33" s="1" customFormat="1" ht="15" customHeight="1">
      <c r="B33" s="225"/>
      <c r="C33" s="226"/>
      <c r="D33" s="224" t="s">
        <v>500</v>
      </c>
      <c r="E33" s="224"/>
      <c r="F33" s="224"/>
      <c r="G33" s="224"/>
      <c r="H33" s="224"/>
      <c r="I33" s="224"/>
      <c r="J33" s="224"/>
      <c r="K33" s="222"/>
    </row>
    <row r="34" s="1" customFormat="1" ht="15" customHeight="1">
      <c r="B34" s="225"/>
      <c r="C34" s="226"/>
      <c r="D34" s="224" t="s">
        <v>501</v>
      </c>
      <c r="E34" s="224"/>
      <c r="F34" s="224"/>
      <c r="G34" s="224"/>
      <c r="H34" s="224"/>
      <c r="I34" s="224"/>
      <c r="J34" s="224"/>
      <c r="K34" s="222"/>
    </row>
    <row r="35" s="1" customFormat="1" ht="15" customHeight="1">
      <c r="B35" s="225"/>
      <c r="C35" s="226"/>
      <c r="D35" s="224" t="s">
        <v>502</v>
      </c>
      <c r="E35" s="224"/>
      <c r="F35" s="224"/>
      <c r="G35" s="224"/>
      <c r="H35" s="224"/>
      <c r="I35" s="224"/>
      <c r="J35" s="224"/>
      <c r="K35" s="222"/>
    </row>
    <row r="36" s="1" customFormat="1" ht="15" customHeight="1">
      <c r="B36" s="225"/>
      <c r="C36" s="226"/>
      <c r="D36" s="224"/>
      <c r="E36" s="227" t="s">
        <v>106</v>
      </c>
      <c r="F36" s="224"/>
      <c r="G36" s="224" t="s">
        <v>503</v>
      </c>
      <c r="H36" s="224"/>
      <c r="I36" s="224"/>
      <c r="J36" s="224"/>
      <c r="K36" s="222"/>
    </row>
    <row r="37" s="1" customFormat="1" ht="30.75" customHeight="1">
      <c r="B37" s="225"/>
      <c r="C37" s="226"/>
      <c r="D37" s="224"/>
      <c r="E37" s="227" t="s">
        <v>504</v>
      </c>
      <c r="F37" s="224"/>
      <c r="G37" s="224" t="s">
        <v>505</v>
      </c>
      <c r="H37" s="224"/>
      <c r="I37" s="224"/>
      <c r="J37" s="224"/>
      <c r="K37" s="222"/>
    </row>
    <row r="38" s="1" customFormat="1" ht="15" customHeight="1">
      <c r="B38" s="225"/>
      <c r="C38" s="226"/>
      <c r="D38" s="224"/>
      <c r="E38" s="227" t="s">
        <v>53</v>
      </c>
      <c r="F38" s="224"/>
      <c r="G38" s="224" t="s">
        <v>506</v>
      </c>
      <c r="H38" s="224"/>
      <c r="I38" s="224"/>
      <c r="J38" s="224"/>
      <c r="K38" s="222"/>
    </row>
    <row r="39" s="1" customFormat="1" ht="15" customHeight="1">
      <c r="B39" s="225"/>
      <c r="C39" s="226"/>
      <c r="D39" s="224"/>
      <c r="E39" s="227" t="s">
        <v>54</v>
      </c>
      <c r="F39" s="224"/>
      <c r="G39" s="224" t="s">
        <v>507</v>
      </c>
      <c r="H39" s="224"/>
      <c r="I39" s="224"/>
      <c r="J39" s="224"/>
      <c r="K39" s="222"/>
    </row>
    <row r="40" s="1" customFormat="1" ht="15" customHeight="1">
      <c r="B40" s="225"/>
      <c r="C40" s="226"/>
      <c r="D40" s="224"/>
      <c r="E40" s="227" t="s">
        <v>107</v>
      </c>
      <c r="F40" s="224"/>
      <c r="G40" s="224" t="s">
        <v>508</v>
      </c>
      <c r="H40" s="224"/>
      <c r="I40" s="224"/>
      <c r="J40" s="224"/>
      <c r="K40" s="222"/>
    </row>
    <row r="41" s="1" customFormat="1" ht="15" customHeight="1">
      <c r="B41" s="225"/>
      <c r="C41" s="226"/>
      <c r="D41" s="224"/>
      <c r="E41" s="227" t="s">
        <v>108</v>
      </c>
      <c r="F41" s="224"/>
      <c r="G41" s="224" t="s">
        <v>509</v>
      </c>
      <c r="H41" s="224"/>
      <c r="I41" s="224"/>
      <c r="J41" s="224"/>
      <c r="K41" s="222"/>
    </row>
    <row r="42" s="1" customFormat="1" ht="15" customHeight="1">
      <c r="B42" s="225"/>
      <c r="C42" s="226"/>
      <c r="D42" s="224"/>
      <c r="E42" s="227" t="s">
        <v>510</v>
      </c>
      <c r="F42" s="224"/>
      <c r="G42" s="224" t="s">
        <v>511</v>
      </c>
      <c r="H42" s="224"/>
      <c r="I42" s="224"/>
      <c r="J42" s="224"/>
      <c r="K42" s="222"/>
    </row>
    <row r="43" s="1" customFormat="1" ht="15" customHeight="1">
      <c r="B43" s="225"/>
      <c r="C43" s="226"/>
      <c r="D43" s="224"/>
      <c r="E43" s="227"/>
      <c r="F43" s="224"/>
      <c r="G43" s="224" t="s">
        <v>512</v>
      </c>
      <c r="H43" s="224"/>
      <c r="I43" s="224"/>
      <c r="J43" s="224"/>
      <c r="K43" s="222"/>
    </row>
    <row r="44" s="1" customFormat="1" ht="15" customHeight="1">
      <c r="B44" s="225"/>
      <c r="C44" s="226"/>
      <c r="D44" s="224"/>
      <c r="E44" s="227" t="s">
        <v>513</v>
      </c>
      <c r="F44" s="224"/>
      <c r="G44" s="224" t="s">
        <v>514</v>
      </c>
      <c r="H44" s="224"/>
      <c r="I44" s="224"/>
      <c r="J44" s="224"/>
      <c r="K44" s="222"/>
    </row>
    <row r="45" s="1" customFormat="1" ht="15" customHeight="1">
      <c r="B45" s="225"/>
      <c r="C45" s="226"/>
      <c r="D45" s="224"/>
      <c r="E45" s="227" t="s">
        <v>110</v>
      </c>
      <c r="F45" s="224"/>
      <c r="G45" s="224" t="s">
        <v>515</v>
      </c>
      <c r="H45" s="224"/>
      <c r="I45" s="224"/>
      <c r="J45" s="224"/>
      <c r="K45" s="222"/>
    </row>
    <row r="46" s="1" customFormat="1" ht="12.75" customHeight="1">
      <c r="B46" s="225"/>
      <c r="C46" s="226"/>
      <c r="D46" s="224"/>
      <c r="E46" s="224"/>
      <c r="F46" s="224"/>
      <c r="G46" s="224"/>
      <c r="H46" s="224"/>
      <c r="I46" s="224"/>
      <c r="J46" s="224"/>
      <c r="K46" s="222"/>
    </row>
    <row r="47" s="1" customFormat="1" ht="15" customHeight="1">
      <c r="B47" s="225"/>
      <c r="C47" s="226"/>
      <c r="D47" s="224" t="s">
        <v>516</v>
      </c>
      <c r="E47" s="224"/>
      <c r="F47" s="224"/>
      <c r="G47" s="224"/>
      <c r="H47" s="224"/>
      <c r="I47" s="224"/>
      <c r="J47" s="224"/>
      <c r="K47" s="222"/>
    </row>
    <row r="48" s="1" customFormat="1" ht="15" customHeight="1">
      <c r="B48" s="225"/>
      <c r="C48" s="226"/>
      <c r="D48" s="226"/>
      <c r="E48" s="224" t="s">
        <v>517</v>
      </c>
      <c r="F48" s="224"/>
      <c r="G48" s="224"/>
      <c r="H48" s="224"/>
      <c r="I48" s="224"/>
      <c r="J48" s="224"/>
      <c r="K48" s="222"/>
    </row>
    <row r="49" s="1" customFormat="1" ht="15" customHeight="1">
      <c r="B49" s="225"/>
      <c r="C49" s="226"/>
      <c r="D49" s="226"/>
      <c r="E49" s="224" t="s">
        <v>518</v>
      </c>
      <c r="F49" s="224"/>
      <c r="G49" s="224"/>
      <c r="H49" s="224"/>
      <c r="I49" s="224"/>
      <c r="J49" s="224"/>
      <c r="K49" s="222"/>
    </row>
    <row r="50" s="1" customFormat="1" ht="15" customHeight="1">
      <c r="B50" s="225"/>
      <c r="C50" s="226"/>
      <c r="D50" s="226"/>
      <c r="E50" s="224" t="s">
        <v>519</v>
      </c>
      <c r="F50" s="224"/>
      <c r="G50" s="224"/>
      <c r="H50" s="224"/>
      <c r="I50" s="224"/>
      <c r="J50" s="224"/>
      <c r="K50" s="222"/>
    </row>
    <row r="51" s="1" customFormat="1" ht="15" customHeight="1">
      <c r="B51" s="225"/>
      <c r="C51" s="226"/>
      <c r="D51" s="224" t="s">
        <v>520</v>
      </c>
      <c r="E51" s="224"/>
      <c r="F51" s="224"/>
      <c r="G51" s="224"/>
      <c r="H51" s="224"/>
      <c r="I51" s="224"/>
      <c r="J51" s="224"/>
      <c r="K51" s="222"/>
    </row>
    <row r="52" s="1" customFormat="1" ht="25.5" customHeight="1">
      <c r="B52" s="220"/>
      <c r="C52" s="221" t="s">
        <v>521</v>
      </c>
      <c r="D52" s="221"/>
      <c r="E52" s="221"/>
      <c r="F52" s="221"/>
      <c r="G52" s="221"/>
      <c r="H52" s="221"/>
      <c r="I52" s="221"/>
      <c r="J52" s="221"/>
      <c r="K52" s="222"/>
    </row>
    <row r="53" s="1" customFormat="1" ht="5.25" customHeight="1">
      <c r="B53" s="220"/>
      <c r="C53" s="223"/>
      <c r="D53" s="223"/>
      <c r="E53" s="223"/>
      <c r="F53" s="223"/>
      <c r="G53" s="223"/>
      <c r="H53" s="223"/>
      <c r="I53" s="223"/>
      <c r="J53" s="223"/>
      <c r="K53" s="222"/>
    </row>
    <row r="54" s="1" customFormat="1" ht="15" customHeight="1">
      <c r="B54" s="220"/>
      <c r="C54" s="224" t="s">
        <v>522</v>
      </c>
      <c r="D54" s="224"/>
      <c r="E54" s="224"/>
      <c r="F54" s="224"/>
      <c r="G54" s="224"/>
      <c r="H54" s="224"/>
      <c r="I54" s="224"/>
      <c r="J54" s="224"/>
      <c r="K54" s="222"/>
    </row>
    <row r="55" s="1" customFormat="1" ht="15" customHeight="1">
      <c r="B55" s="220"/>
      <c r="C55" s="224" t="s">
        <v>523</v>
      </c>
      <c r="D55" s="224"/>
      <c r="E55" s="224"/>
      <c r="F55" s="224"/>
      <c r="G55" s="224"/>
      <c r="H55" s="224"/>
      <c r="I55" s="224"/>
      <c r="J55" s="224"/>
      <c r="K55" s="222"/>
    </row>
    <row r="56" s="1" customFormat="1" ht="12.75" customHeight="1">
      <c r="B56" s="220"/>
      <c r="C56" s="224"/>
      <c r="D56" s="224"/>
      <c r="E56" s="224"/>
      <c r="F56" s="224"/>
      <c r="G56" s="224"/>
      <c r="H56" s="224"/>
      <c r="I56" s="224"/>
      <c r="J56" s="224"/>
      <c r="K56" s="222"/>
    </row>
    <row r="57" s="1" customFormat="1" ht="15" customHeight="1">
      <c r="B57" s="220"/>
      <c r="C57" s="224" t="s">
        <v>524</v>
      </c>
      <c r="D57" s="224"/>
      <c r="E57" s="224"/>
      <c r="F57" s="224"/>
      <c r="G57" s="224"/>
      <c r="H57" s="224"/>
      <c r="I57" s="224"/>
      <c r="J57" s="224"/>
      <c r="K57" s="222"/>
    </row>
    <row r="58" s="1" customFormat="1" ht="15" customHeight="1">
      <c r="B58" s="220"/>
      <c r="C58" s="226"/>
      <c r="D58" s="224" t="s">
        <v>525</v>
      </c>
      <c r="E58" s="224"/>
      <c r="F58" s="224"/>
      <c r="G58" s="224"/>
      <c r="H58" s="224"/>
      <c r="I58" s="224"/>
      <c r="J58" s="224"/>
      <c r="K58" s="222"/>
    </row>
    <row r="59" s="1" customFormat="1" ht="15" customHeight="1">
      <c r="B59" s="220"/>
      <c r="C59" s="226"/>
      <c r="D59" s="224" t="s">
        <v>526</v>
      </c>
      <c r="E59" s="224"/>
      <c r="F59" s="224"/>
      <c r="G59" s="224"/>
      <c r="H59" s="224"/>
      <c r="I59" s="224"/>
      <c r="J59" s="224"/>
      <c r="K59" s="222"/>
    </row>
    <row r="60" s="1" customFormat="1" ht="15" customHeight="1">
      <c r="B60" s="220"/>
      <c r="C60" s="226"/>
      <c r="D60" s="224" t="s">
        <v>527</v>
      </c>
      <c r="E60" s="224"/>
      <c r="F60" s="224"/>
      <c r="G60" s="224"/>
      <c r="H60" s="224"/>
      <c r="I60" s="224"/>
      <c r="J60" s="224"/>
      <c r="K60" s="222"/>
    </row>
    <row r="61" s="1" customFormat="1" ht="15" customHeight="1">
      <c r="B61" s="220"/>
      <c r="C61" s="226"/>
      <c r="D61" s="224" t="s">
        <v>528</v>
      </c>
      <c r="E61" s="224"/>
      <c r="F61" s="224"/>
      <c r="G61" s="224"/>
      <c r="H61" s="224"/>
      <c r="I61" s="224"/>
      <c r="J61" s="224"/>
      <c r="K61" s="222"/>
    </row>
    <row r="62" s="1" customFormat="1" ht="15" customHeight="1">
      <c r="B62" s="220"/>
      <c r="C62" s="226"/>
      <c r="D62" s="229" t="s">
        <v>529</v>
      </c>
      <c r="E62" s="229"/>
      <c r="F62" s="229"/>
      <c r="G62" s="229"/>
      <c r="H62" s="229"/>
      <c r="I62" s="229"/>
      <c r="J62" s="229"/>
      <c r="K62" s="222"/>
    </row>
    <row r="63" s="1" customFormat="1" ht="15" customHeight="1">
      <c r="B63" s="220"/>
      <c r="C63" s="226"/>
      <c r="D63" s="224" t="s">
        <v>530</v>
      </c>
      <c r="E63" s="224"/>
      <c r="F63" s="224"/>
      <c r="G63" s="224"/>
      <c r="H63" s="224"/>
      <c r="I63" s="224"/>
      <c r="J63" s="224"/>
      <c r="K63" s="222"/>
    </row>
    <row r="64" s="1" customFormat="1" ht="12.75" customHeight="1">
      <c r="B64" s="220"/>
      <c r="C64" s="226"/>
      <c r="D64" s="226"/>
      <c r="E64" s="230"/>
      <c r="F64" s="226"/>
      <c r="G64" s="226"/>
      <c r="H64" s="226"/>
      <c r="I64" s="226"/>
      <c r="J64" s="226"/>
      <c r="K64" s="222"/>
    </row>
    <row r="65" s="1" customFormat="1" ht="15" customHeight="1">
      <c r="B65" s="220"/>
      <c r="C65" s="226"/>
      <c r="D65" s="224" t="s">
        <v>531</v>
      </c>
      <c r="E65" s="224"/>
      <c r="F65" s="224"/>
      <c r="G65" s="224"/>
      <c r="H65" s="224"/>
      <c r="I65" s="224"/>
      <c r="J65" s="224"/>
      <c r="K65" s="222"/>
    </row>
    <row r="66" s="1" customFormat="1" ht="15" customHeight="1">
      <c r="B66" s="220"/>
      <c r="C66" s="226"/>
      <c r="D66" s="229" t="s">
        <v>532</v>
      </c>
      <c r="E66" s="229"/>
      <c r="F66" s="229"/>
      <c r="G66" s="229"/>
      <c r="H66" s="229"/>
      <c r="I66" s="229"/>
      <c r="J66" s="229"/>
      <c r="K66" s="222"/>
    </row>
    <row r="67" s="1" customFormat="1" ht="15" customHeight="1">
      <c r="B67" s="220"/>
      <c r="C67" s="226"/>
      <c r="D67" s="224" t="s">
        <v>533</v>
      </c>
      <c r="E67" s="224"/>
      <c r="F67" s="224"/>
      <c r="G67" s="224"/>
      <c r="H67" s="224"/>
      <c r="I67" s="224"/>
      <c r="J67" s="224"/>
      <c r="K67" s="222"/>
    </row>
    <row r="68" s="1" customFormat="1" ht="15" customHeight="1">
      <c r="B68" s="220"/>
      <c r="C68" s="226"/>
      <c r="D68" s="224" t="s">
        <v>534</v>
      </c>
      <c r="E68" s="224"/>
      <c r="F68" s="224"/>
      <c r="G68" s="224"/>
      <c r="H68" s="224"/>
      <c r="I68" s="224"/>
      <c r="J68" s="224"/>
      <c r="K68" s="222"/>
    </row>
    <row r="69" s="1" customFormat="1" ht="15" customHeight="1">
      <c r="B69" s="220"/>
      <c r="C69" s="226"/>
      <c r="D69" s="224" t="s">
        <v>535</v>
      </c>
      <c r="E69" s="224"/>
      <c r="F69" s="224"/>
      <c r="G69" s="224"/>
      <c r="H69" s="224"/>
      <c r="I69" s="224"/>
      <c r="J69" s="224"/>
      <c r="K69" s="222"/>
    </row>
    <row r="70" s="1" customFormat="1" ht="15" customHeight="1">
      <c r="B70" s="220"/>
      <c r="C70" s="226"/>
      <c r="D70" s="224" t="s">
        <v>536</v>
      </c>
      <c r="E70" s="224"/>
      <c r="F70" s="224"/>
      <c r="G70" s="224"/>
      <c r="H70" s="224"/>
      <c r="I70" s="224"/>
      <c r="J70" s="224"/>
      <c r="K70" s="222"/>
    </row>
    <row r="7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="1" customFormat="1" ht="45" customHeight="1">
      <c r="B75" s="239"/>
      <c r="C75" s="240" t="s">
        <v>537</v>
      </c>
      <c r="D75" s="240"/>
      <c r="E75" s="240"/>
      <c r="F75" s="240"/>
      <c r="G75" s="240"/>
      <c r="H75" s="240"/>
      <c r="I75" s="240"/>
      <c r="J75" s="240"/>
      <c r="K75" s="241"/>
    </row>
    <row r="76" s="1" customFormat="1" ht="17.25" customHeight="1">
      <c r="B76" s="239"/>
      <c r="C76" s="242" t="s">
        <v>538</v>
      </c>
      <c r="D76" s="242"/>
      <c r="E76" s="242"/>
      <c r="F76" s="242" t="s">
        <v>539</v>
      </c>
      <c r="G76" s="243"/>
      <c r="H76" s="242" t="s">
        <v>54</v>
      </c>
      <c r="I76" s="242" t="s">
        <v>57</v>
      </c>
      <c r="J76" s="242" t="s">
        <v>540</v>
      </c>
      <c r="K76" s="241"/>
    </row>
    <row r="77" s="1" customFormat="1" ht="17.25" customHeight="1">
      <c r="B77" s="239"/>
      <c r="C77" s="244" t="s">
        <v>541</v>
      </c>
      <c r="D77" s="244"/>
      <c r="E77" s="244"/>
      <c r="F77" s="245" t="s">
        <v>542</v>
      </c>
      <c r="G77" s="246"/>
      <c r="H77" s="244"/>
      <c r="I77" s="244"/>
      <c r="J77" s="244" t="s">
        <v>543</v>
      </c>
      <c r="K77" s="241"/>
    </row>
    <row r="78" s="1" customFormat="1" ht="5.25" customHeight="1">
      <c r="B78" s="239"/>
      <c r="C78" s="247"/>
      <c r="D78" s="247"/>
      <c r="E78" s="247"/>
      <c r="F78" s="247"/>
      <c r="G78" s="248"/>
      <c r="H78" s="247"/>
      <c r="I78" s="247"/>
      <c r="J78" s="247"/>
      <c r="K78" s="241"/>
    </row>
    <row r="79" s="1" customFormat="1" ht="15" customHeight="1">
      <c r="B79" s="239"/>
      <c r="C79" s="227" t="s">
        <v>53</v>
      </c>
      <c r="D79" s="249"/>
      <c r="E79" s="249"/>
      <c r="F79" s="250" t="s">
        <v>544</v>
      </c>
      <c r="G79" s="251"/>
      <c r="H79" s="227" t="s">
        <v>545</v>
      </c>
      <c r="I79" s="227" t="s">
        <v>546</v>
      </c>
      <c r="J79" s="227">
        <v>20</v>
      </c>
      <c r="K79" s="241"/>
    </row>
    <row r="80" s="1" customFormat="1" ht="15" customHeight="1">
      <c r="B80" s="239"/>
      <c r="C80" s="227" t="s">
        <v>547</v>
      </c>
      <c r="D80" s="227"/>
      <c r="E80" s="227"/>
      <c r="F80" s="250" t="s">
        <v>544</v>
      </c>
      <c r="G80" s="251"/>
      <c r="H80" s="227" t="s">
        <v>548</v>
      </c>
      <c r="I80" s="227" t="s">
        <v>546</v>
      </c>
      <c r="J80" s="227">
        <v>120</v>
      </c>
      <c r="K80" s="241"/>
    </row>
    <row r="81" s="1" customFormat="1" ht="15" customHeight="1">
      <c r="B81" s="252"/>
      <c r="C81" s="227" t="s">
        <v>549</v>
      </c>
      <c r="D81" s="227"/>
      <c r="E81" s="227"/>
      <c r="F81" s="250" t="s">
        <v>550</v>
      </c>
      <c r="G81" s="251"/>
      <c r="H81" s="227" t="s">
        <v>551</v>
      </c>
      <c r="I81" s="227" t="s">
        <v>546</v>
      </c>
      <c r="J81" s="227">
        <v>50</v>
      </c>
      <c r="K81" s="241"/>
    </row>
    <row r="82" s="1" customFormat="1" ht="15" customHeight="1">
      <c r="B82" s="252"/>
      <c r="C82" s="227" t="s">
        <v>552</v>
      </c>
      <c r="D82" s="227"/>
      <c r="E82" s="227"/>
      <c r="F82" s="250" t="s">
        <v>544</v>
      </c>
      <c r="G82" s="251"/>
      <c r="H82" s="227" t="s">
        <v>553</v>
      </c>
      <c r="I82" s="227" t="s">
        <v>554</v>
      </c>
      <c r="J82" s="227"/>
      <c r="K82" s="241"/>
    </row>
    <row r="83" s="1" customFormat="1" ht="15" customHeight="1">
      <c r="B83" s="252"/>
      <c r="C83" s="253" t="s">
        <v>555</v>
      </c>
      <c r="D83" s="253"/>
      <c r="E83" s="253"/>
      <c r="F83" s="254" t="s">
        <v>550</v>
      </c>
      <c r="G83" s="253"/>
      <c r="H83" s="253" t="s">
        <v>556</v>
      </c>
      <c r="I83" s="253" t="s">
        <v>546</v>
      </c>
      <c r="J83" s="253">
        <v>15</v>
      </c>
      <c r="K83" s="241"/>
    </row>
    <row r="84" s="1" customFormat="1" ht="15" customHeight="1">
      <c r="B84" s="252"/>
      <c r="C84" s="253" t="s">
        <v>557</v>
      </c>
      <c r="D84" s="253"/>
      <c r="E84" s="253"/>
      <c r="F84" s="254" t="s">
        <v>550</v>
      </c>
      <c r="G84" s="253"/>
      <c r="H84" s="253" t="s">
        <v>558</v>
      </c>
      <c r="I84" s="253" t="s">
        <v>546</v>
      </c>
      <c r="J84" s="253">
        <v>15</v>
      </c>
      <c r="K84" s="241"/>
    </row>
    <row r="85" s="1" customFormat="1" ht="15" customHeight="1">
      <c r="B85" s="252"/>
      <c r="C85" s="253" t="s">
        <v>559</v>
      </c>
      <c r="D85" s="253"/>
      <c r="E85" s="253"/>
      <c r="F85" s="254" t="s">
        <v>550</v>
      </c>
      <c r="G85" s="253"/>
      <c r="H85" s="253" t="s">
        <v>560</v>
      </c>
      <c r="I85" s="253" t="s">
        <v>546</v>
      </c>
      <c r="J85" s="253">
        <v>20</v>
      </c>
      <c r="K85" s="241"/>
    </row>
    <row r="86" s="1" customFormat="1" ht="15" customHeight="1">
      <c r="B86" s="252"/>
      <c r="C86" s="253" t="s">
        <v>561</v>
      </c>
      <c r="D86" s="253"/>
      <c r="E86" s="253"/>
      <c r="F86" s="254" t="s">
        <v>550</v>
      </c>
      <c r="G86" s="253"/>
      <c r="H86" s="253" t="s">
        <v>562</v>
      </c>
      <c r="I86" s="253" t="s">
        <v>546</v>
      </c>
      <c r="J86" s="253">
        <v>20</v>
      </c>
      <c r="K86" s="241"/>
    </row>
    <row r="87" s="1" customFormat="1" ht="15" customHeight="1">
      <c r="B87" s="252"/>
      <c r="C87" s="227" t="s">
        <v>563</v>
      </c>
      <c r="D87" s="227"/>
      <c r="E87" s="227"/>
      <c r="F87" s="250" t="s">
        <v>550</v>
      </c>
      <c r="G87" s="251"/>
      <c r="H87" s="227" t="s">
        <v>564</v>
      </c>
      <c r="I87" s="227" t="s">
        <v>546</v>
      </c>
      <c r="J87" s="227">
        <v>50</v>
      </c>
      <c r="K87" s="241"/>
    </row>
    <row r="88" s="1" customFormat="1" ht="15" customHeight="1">
      <c r="B88" s="252"/>
      <c r="C88" s="227" t="s">
        <v>565</v>
      </c>
      <c r="D88" s="227"/>
      <c r="E88" s="227"/>
      <c r="F88" s="250" t="s">
        <v>550</v>
      </c>
      <c r="G88" s="251"/>
      <c r="H88" s="227" t="s">
        <v>566</v>
      </c>
      <c r="I88" s="227" t="s">
        <v>546</v>
      </c>
      <c r="J88" s="227">
        <v>20</v>
      </c>
      <c r="K88" s="241"/>
    </row>
    <row r="89" s="1" customFormat="1" ht="15" customHeight="1">
      <c r="B89" s="252"/>
      <c r="C89" s="227" t="s">
        <v>567</v>
      </c>
      <c r="D89" s="227"/>
      <c r="E89" s="227"/>
      <c r="F89" s="250" t="s">
        <v>550</v>
      </c>
      <c r="G89" s="251"/>
      <c r="H89" s="227" t="s">
        <v>568</v>
      </c>
      <c r="I89" s="227" t="s">
        <v>546</v>
      </c>
      <c r="J89" s="227">
        <v>20</v>
      </c>
      <c r="K89" s="241"/>
    </row>
    <row r="90" s="1" customFormat="1" ht="15" customHeight="1">
      <c r="B90" s="252"/>
      <c r="C90" s="227" t="s">
        <v>569</v>
      </c>
      <c r="D90" s="227"/>
      <c r="E90" s="227"/>
      <c r="F90" s="250" t="s">
        <v>550</v>
      </c>
      <c r="G90" s="251"/>
      <c r="H90" s="227" t="s">
        <v>570</v>
      </c>
      <c r="I90" s="227" t="s">
        <v>546</v>
      </c>
      <c r="J90" s="227">
        <v>50</v>
      </c>
      <c r="K90" s="241"/>
    </row>
    <row r="91" s="1" customFormat="1" ht="15" customHeight="1">
      <c r="B91" s="252"/>
      <c r="C91" s="227" t="s">
        <v>571</v>
      </c>
      <c r="D91" s="227"/>
      <c r="E91" s="227"/>
      <c r="F91" s="250" t="s">
        <v>550</v>
      </c>
      <c r="G91" s="251"/>
      <c r="H91" s="227" t="s">
        <v>571</v>
      </c>
      <c r="I91" s="227" t="s">
        <v>546</v>
      </c>
      <c r="J91" s="227">
        <v>50</v>
      </c>
      <c r="K91" s="241"/>
    </row>
    <row r="92" s="1" customFormat="1" ht="15" customHeight="1">
      <c r="B92" s="252"/>
      <c r="C92" s="227" t="s">
        <v>572</v>
      </c>
      <c r="D92" s="227"/>
      <c r="E92" s="227"/>
      <c r="F92" s="250" t="s">
        <v>550</v>
      </c>
      <c r="G92" s="251"/>
      <c r="H92" s="227" t="s">
        <v>573</v>
      </c>
      <c r="I92" s="227" t="s">
        <v>546</v>
      </c>
      <c r="J92" s="227">
        <v>255</v>
      </c>
      <c r="K92" s="241"/>
    </row>
    <row r="93" s="1" customFormat="1" ht="15" customHeight="1">
      <c r="B93" s="252"/>
      <c r="C93" s="227" t="s">
        <v>574</v>
      </c>
      <c r="D93" s="227"/>
      <c r="E93" s="227"/>
      <c r="F93" s="250" t="s">
        <v>544</v>
      </c>
      <c r="G93" s="251"/>
      <c r="H93" s="227" t="s">
        <v>575</v>
      </c>
      <c r="I93" s="227" t="s">
        <v>576</v>
      </c>
      <c r="J93" s="227"/>
      <c r="K93" s="241"/>
    </row>
    <row r="94" s="1" customFormat="1" ht="15" customHeight="1">
      <c r="B94" s="252"/>
      <c r="C94" s="227" t="s">
        <v>577</v>
      </c>
      <c r="D94" s="227"/>
      <c r="E94" s="227"/>
      <c r="F94" s="250" t="s">
        <v>544</v>
      </c>
      <c r="G94" s="251"/>
      <c r="H94" s="227" t="s">
        <v>578</v>
      </c>
      <c r="I94" s="227" t="s">
        <v>579</v>
      </c>
      <c r="J94" s="227"/>
      <c r="K94" s="241"/>
    </row>
    <row r="95" s="1" customFormat="1" ht="15" customHeight="1">
      <c r="B95" s="252"/>
      <c r="C95" s="227" t="s">
        <v>580</v>
      </c>
      <c r="D95" s="227"/>
      <c r="E95" s="227"/>
      <c r="F95" s="250" t="s">
        <v>544</v>
      </c>
      <c r="G95" s="251"/>
      <c r="H95" s="227" t="s">
        <v>580</v>
      </c>
      <c r="I95" s="227" t="s">
        <v>579</v>
      </c>
      <c r="J95" s="227"/>
      <c r="K95" s="241"/>
    </row>
    <row r="96" s="1" customFormat="1" ht="15" customHeight="1">
      <c r="B96" s="252"/>
      <c r="C96" s="227" t="s">
        <v>38</v>
      </c>
      <c r="D96" s="227"/>
      <c r="E96" s="227"/>
      <c r="F96" s="250" t="s">
        <v>544</v>
      </c>
      <c r="G96" s="251"/>
      <c r="H96" s="227" t="s">
        <v>581</v>
      </c>
      <c r="I96" s="227" t="s">
        <v>579</v>
      </c>
      <c r="J96" s="227"/>
      <c r="K96" s="241"/>
    </row>
    <row r="97" s="1" customFormat="1" ht="15" customHeight="1">
      <c r="B97" s="252"/>
      <c r="C97" s="227" t="s">
        <v>48</v>
      </c>
      <c r="D97" s="227"/>
      <c r="E97" s="227"/>
      <c r="F97" s="250" t="s">
        <v>544</v>
      </c>
      <c r="G97" s="251"/>
      <c r="H97" s="227" t="s">
        <v>582</v>
      </c>
      <c r="I97" s="227" t="s">
        <v>579</v>
      </c>
      <c r="J97" s="227"/>
      <c r="K97" s="241"/>
    </row>
    <row r="98" s="1" customFormat="1" ht="15" customHeight="1">
      <c r="B98" s="255"/>
      <c r="C98" s="256"/>
      <c r="D98" s="256"/>
      <c r="E98" s="256"/>
      <c r="F98" s="256"/>
      <c r="G98" s="256"/>
      <c r="H98" s="256"/>
      <c r="I98" s="256"/>
      <c r="J98" s="256"/>
      <c r="K98" s="257"/>
    </row>
    <row r="99" s="1" customFormat="1" ht="18.7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58"/>
    </row>
    <row r="100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="1" customFormat="1" ht="45" customHeight="1">
      <c r="B102" s="239"/>
      <c r="C102" s="240" t="s">
        <v>583</v>
      </c>
      <c r="D102" s="240"/>
      <c r="E102" s="240"/>
      <c r="F102" s="240"/>
      <c r="G102" s="240"/>
      <c r="H102" s="240"/>
      <c r="I102" s="240"/>
      <c r="J102" s="240"/>
      <c r="K102" s="241"/>
    </row>
    <row r="103" s="1" customFormat="1" ht="17.25" customHeight="1">
      <c r="B103" s="239"/>
      <c r="C103" s="242" t="s">
        <v>538</v>
      </c>
      <c r="D103" s="242"/>
      <c r="E103" s="242"/>
      <c r="F103" s="242" t="s">
        <v>539</v>
      </c>
      <c r="G103" s="243"/>
      <c r="H103" s="242" t="s">
        <v>54</v>
      </c>
      <c r="I103" s="242" t="s">
        <v>57</v>
      </c>
      <c r="J103" s="242" t="s">
        <v>540</v>
      </c>
      <c r="K103" s="241"/>
    </row>
    <row r="104" s="1" customFormat="1" ht="17.25" customHeight="1">
      <c r="B104" s="239"/>
      <c r="C104" s="244" t="s">
        <v>541</v>
      </c>
      <c r="D104" s="244"/>
      <c r="E104" s="244"/>
      <c r="F104" s="245" t="s">
        <v>542</v>
      </c>
      <c r="G104" s="246"/>
      <c r="H104" s="244"/>
      <c r="I104" s="244"/>
      <c r="J104" s="244" t="s">
        <v>543</v>
      </c>
      <c r="K104" s="241"/>
    </row>
    <row r="105" s="1" customFormat="1" ht="5.25" customHeight="1">
      <c r="B105" s="239"/>
      <c r="C105" s="242"/>
      <c r="D105" s="242"/>
      <c r="E105" s="242"/>
      <c r="F105" s="242"/>
      <c r="G105" s="260"/>
      <c r="H105" s="242"/>
      <c r="I105" s="242"/>
      <c r="J105" s="242"/>
      <c r="K105" s="241"/>
    </row>
    <row r="106" s="1" customFormat="1" ht="15" customHeight="1">
      <c r="B106" s="239"/>
      <c r="C106" s="227" t="s">
        <v>53</v>
      </c>
      <c r="D106" s="249"/>
      <c r="E106" s="249"/>
      <c r="F106" s="250" t="s">
        <v>544</v>
      </c>
      <c r="G106" s="227"/>
      <c r="H106" s="227" t="s">
        <v>584</v>
      </c>
      <c r="I106" s="227" t="s">
        <v>546</v>
      </c>
      <c r="J106" s="227">
        <v>20</v>
      </c>
      <c r="K106" s="241"/>
    </row>
    <row r="107" s="1" customFormat="1" ht="15" customHeight="1">
      <c r="B107" s="239"/>
      <c r="C107" s="227" t="s">
        <v>547</v>
      </c>
      <c r="D107" s="227"/>
      <c r="E107" s="227"/>
      <c r="F107" s="250" t="s">
        <v>544</v>
      </c>
      <c r="G107" s="227"/>
      <c r="H107" s="227" t="s">
        <v>584</v>
      </c>
      <c r="I107" s="227" t="s">
        <v>546</v>
      </c>
      <c r="J107" s="227">
        <v>120</v>
      </c>
      <c r="K107" s="241"/>
    </row>
    <row r="108" s="1" customFormat="1" ht="15" customHeight="1">
      <c r="B108" s="252"/>
      <c r="C108" s="227" t="s">
        <v>549</v>
      </c>
      <c r="D108" s="227"/>
      <c r="E108" s="227"/>
      <c r="F108" s="250" t="s">
        <v>550</v>
      </c>
      <c r="G108" s="227"/>
      <c r="H108" s="227" t="s">
        <v>584</v>
      </c>
      <c r="I108" s="227" t="s">
        <v>546</v>
      </c>
      <c r="J108" s="227">
        <v>50</v>
      </c>
      <c r="K108" s="241"/>
    </row>
    <row r="109" s="1" customFormat="1" ht="15" customHeight="1">
      <c r="B109" s="252"/>
      <c r="C109" s="227" t="s">
        <v>552</v>
      </c>
      <c r="D109" s="227"/>
      <c r="E109" s="227"/>
      <c r="F109" s="250" t="s">
        <v>544</v>
      </c>
      <c r="G109" s="227"/>
      <c r="H109" s="227" t="s">
        <v>584</v>
      </c>
      <c r="I109" s="227" t="s">
        <v>554</v>
      </c>
      <c r="J109" s="227"/>
      <c r="K109" s="241"/>
    </row>
    <row r="110" s="1" customFormat="1" ht="15" customHeight="1">
      <c r="B110" s="252"/>
      <c r="C110" s="227" t="s">
        <v>563</v>
      </c>
      <c r="D110" s="227"/>
      <c r="E110" s="227"/>
      <c r="F110" s="250" t="s">
        <v>550</v>
      </c>
      <c r="G110" s="227"/>
      <c r="H110" s="227" t="s">
        <v>584</v>
      </c>
      <c r="I110" s="227" t="s">
        <v>546</v>
      </c>
      <c r="J110" s="227">
        <v>50</v>
      </c>
      <c r="K110" s="241"/>
    </row>
    <row r="111" s="1" customFormat="1" ht="15" customHeight="1">
      <c r="B111" s="252"/>
      <c r="C111" s="227" t="s">
        <v>571</v>
      </c>
      <c r="D111" s="227"/>
      <c r="E111" s="227"/>
      <c r="F111" s="250" t="s">
        <v>550</v>
      </c>
      <c r="G111" s="227"/>
      <c r="H111" s="227" t="s">
        <v>584</v>
      </c>
      <c r="I111" s="227" t="s">
        <v>546</v>
      </c>
      <c r="J111" s="227">
        <v>50</v>
      </c>
      <c r="K111" s="241"/>
    </row>
    <row r="112" s="1" customFormat="1" ht="15" customHeight="1">
      <c r="B112" s="252"/>
      <c r="C112" s="227" t="s">
        <v>569</v>
      </c>
      <c r="D112" s="227"/>
      <c r="E112" s="227"/>
      <c r="F112" s="250" t="s">
        <v>550</v>
      </c>
      <c r="G112" s="227"/>
      <c r="H112" s="227" t="s">
        <v>584</v>
      </c>
      <c r="I112" s="227" t="s">
        <v>546</v>
      </c>
      <c r="J112" s="227">
        <v>50</v>
      </c>
      <c r="K112" s="241"/>
    </row>
    <row r="113" s="1" customFormat="1" ht="15" customHeight="1">
      <c r="B113" s="252"/>
      <c r="C113" s="227" t="s">
        <v>53</v>
      </c>
      <c r="D113" s="227"/>
      <c r="E113" s="227"/>
      <c r="F113" s="250" t="s">
        <v>544</v>
      </c>
      <c r="G113" s="227"/>
      <c r="H113" s="227" t="s">
        <v>585</v>
      </c>
      <c r="I113" s="227" t="s">
        <v>546</v>
      </c>
      <c r="J113" s="227">
        <v>20</v>
      </c>
      <c r="K113" s="241"/>
    </row>
    <row r="114" s="1" customFormat="1" ht="15" customHeight="1">
      <c r="B114" s="252"/>
      <c r="C114" s="227" t="s">
        <v>586</v>
      </c>
      <c r="D114" s="227"/>
      <c r="E114" s="227"/>
      <c r="F114" s="250" t="s">
        <v>544</v>
      </c>
      <c r="G114" s="227"/>
      <c r="H114" s="227" t="s">
        <v>587</v>
      </c>
      <c r="I114" s="227" t="s">
        <v>546</v>
      </c>
      <c r="J114" s="227">
        <v>120</v>
      </c>
      <c r="K114" s="241"/>
    </row>
    <row r="115" s="1" customFormat="1" ht="15" customHeight="1">
      <c r="B115" s="252"/>
      <c r="C115" s="227" t="s">
        <v>38</v>
      </c>
      <c r="D115" s="227"/>
      <c r="E115" s="227"/>
      <c r="F115" s="250" t="s">
        <v>544</v>
      </c>
      <c r="G115" s="227"/>
      <c r="H115" s="227" t="s">
        <v>588</v>
      </c>
      <c r="I115" s="227" t="s">
        <v>579</v>
      </c>
      <c r="J115" s="227"/>
      <c r="K115" s="241"/>
    </row>
    <row r="116" s="1" customFormat="1" ht="15" customHeight="1">
      <c r="B116" s="252"/>
      <c r="C116" s="227" t="s">
        <v>48</v>
      </c>
      <c r="D116" s="227"/>
      <c r="E116" s="227"/>
      <c r="F116" s="250" t="s">
        <v>544</v>
      </c>
      <c r="G116" s="227"/>
      <c r="H116" s="227" t="s">
        <v>589</v>
      </c>
      <c r="I116" s="227" t="s">
        <v>579</v>
      </c>
      <c r="J116" s="227"/>
      <c r="K116" s="241"/>
    </row>
    <row r="117" s="1" customFormat="1" ht="15" customHeight="1">
      <c r="B117" s="252"/>
      <c r="C117" s="227" t="s">
        <v>57</v>
      </c>
      <c r="D117" s="227"/>
      <c r="E117" s="227"/>
      <c r="F117" s="250" t="s">
        <v>544</v>
      </c>
      <c r="G117" s="227"/>
      <c r="H117" s="227" t="s">
        <v>590</v>
      </c>
      <c r="I117" s="227" t="s">
        <v>591</v>
      </c>
      <c r="J117" s="227"/>
      <c r="K117" s="241"/>
    </row>
    <row r="118" s="1" customFormat="1" ht="15" customHeight="1">
      <c r="B118" s="255"/>
      <c r="C118" s="261"/>
      <c r="D118" s="261"/>
      <c r="E118" s="261"/>
      <c r="F118" s="261"/>
      <c r="G118" s="261"/>
      <c r="H118" s="261"/>
      <c r="I118" s="261"/>
      <c r="J118" s="261"/>
      <c r="K118" s="257"/>
    </row>
    <row r="119" s="1" customFormat="1" ht="18.75" customHeight="1">
      <c r="B119" s="262"/>
      <c r="C119" s="263"/>
      <c r="D119" s="263"/>
      <c r="E119" s="263"/>
      <c r="F119" s="264"/>
      <c r="G119" s="263"/>
      <c r="H119" s="263"/>
      <c r="I119" s="263"/>
      <c r="J119" s="263"/>
      <c r="K119" s="262"/>
    </row>
    <row r="120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="1" customFormat="1" ht="7.5" customHeight="1">
      <c r="B121" s="265"/>
      <c r="C121" s="266"/>
      <c r="D121" s="266"/>
      <c r="E121" s="266"/>
      <c r="F121" s="266"/>
      <c r="G121" s="266"/>
      <c r="H121" s="266"/>
      <c r="I121" s="266"/>
      <c r="J121" s="266"/>
      <c r="K121" s="267"/>
    </row>
    <row r="122" s="1" customFormat="1" ht="45" customHeight="1">
      <c r="B122" s="268"/>
      <c r="C122" s="218" t="s">
        <v>592</v>
      </c>
      <c r="D122" s="218"/>
      <c r="E122" s="218"/>
      <c r="F122" s="218"/>
      <c r="G122" s="218"/>
      <c r="H122" s="218"/>
      <c r="I122" s="218"/>
      <c r="J122" s="218"/>
      <c r="K122" s="269"/>
    </row>
    <row r="123" s="1" customFormat="1" ht="17.25" customHeight="1">
      <c r="B123" s="270"/>
      <c r="C123" s="242" t="s">
        <v>538</v>
      </c>
      <c r="D123" s="242"/>
      <c r="E123" s="242"/>
      <c r="F123" s="242" t="s">
        <v>539</v>
      </c>
      <c r="G123" s="243"/>
      <c r="H123" s="242" t="s">
        <v>54</v>
      </c>
      <c r="I123" s="242" t="s">
        <v>57</v>
      </c>
      <c r="J123" s="242" t="s">
        <v>540</v>
      </c>
      <c r="K123" s="271"/>
    </row>
    <row r="124" s="1" customFormat="1" ht="17.25" customHeight="1">
      <c r="B124" s="270"/>
      <c r="C124" s="244" t="s">
        <v>541</v>
      </c>
      <c r="D124" s="244"/>
      <c r="E124" s="244"/>
      <c r="F124" s="245" t="s">
        <v>542</v>
      </c>
      <c r="G124" s="246"/>
      <c r="H124" s="244"/>
      <c r="I124" s="244"/>
      <c r="J124" s="244" t="s">
        <v>543</v>
      </c>
      <c r="K124" s="271"/>
    </row>
    <row r="125" s="1" customFormat="1" ht="5.25" customHeight="1">
      <c r="B125" s="272"/>
      <c r="C125" s="247"/>
      <c r="D125" s="247"/>
      <c r="E125" s="247"/>
      <c r="F125" s="247"/>
      <c r="G125" s="273"/>
      <c r="H125" s="247"/>
      <c r="I125" s="247"/>
      <c r="J125" s="247"/>
      <c r="K125" s="274"/>
    </row>
    <row r="126" s="1" customFormat="1" ht="15" customHeight="1">
      <c r="B126" s="272"/>
      <c r="C126" s="227" t="s">
        <v>547</v>
      </c>
      <c r="D126" s="249"/>
      <c r="E126" s="249"/>
      <c r="F126" s="250" t="s">
        <v>544</v>
      </c>
      <c r="G126" s="227"/>
      <c r="H126" s="227" t="s">
        <v>584</v>
      </c>
      <c r="I126" s="227" t="s">
        <v>546</v>
      </c>
      <c r="J126" s="227">
        <v>120</v>
      </c>
      <c r="K126" s="275"/>
    </row>
    <row r="127" s="1" customFormat="1" ht="15" customHeight="1">
      <c r="B127" s="272"/>
      <c r="C127" s="227" t="s">
        <v>593</v>
      </c>
      <c r="D127" s="227"/>
      <c r="E127" s="227"/>
      <c r="F127" s="250" t="s">
        <v>544</v>
      </c>
      <c r="G127" s="227"/>
      <c r="H127" s="227" t="s">
        <v>594</v>
      </c>
      <c r="I127" s="227" t="s">
        <v>546</v>
      </c>
      <c r="J127" s="227" t="s">
        <v>595</v>
      </c>
      <c r="K127" s="275"/>
    </row>
    <row r="128" s="1" customFormat="1" ht="15" customHeight="1">
      <c r="B128" s="272"/>
      <c r="C128" s="227" t="s">
        <v>492</v>
      </c>
      <c r="D128" s="227"/>
      <c r="E128" s="227"/>
      <c r="F128" s="250" t="s">
        <v>544</v>
      </c>
      <c r="G128" s="227"/>
      <c r="H128" s="227" t="s">
        <v>596</v>
      </c>
      <c r="I128" s="227" t="s">
        <v>546</v>
      </c>
      <c r="J128" s="227" t="s">
        <v>595</v>
      </c>
      <c r="K128" s="275"/>
    </row>
    <row r="129" s="1" customFormat="1" ht="15" customHeight="1">
      <c r="B129" s="272"/>
      <c r="C129" s="227" t="s">
        <v>555</v>
      </c>
      <c r="D129" s="227"/>
      <c r="E129" s="227"/>
      <c r="F129" s="250" t="s">
        <v>550</v>
      </c>
      <c r="G129" s="227"/>
      <c r="H129" s="227" t="s">
        <v>556</v>
      </c>
      <c r="I129" s="227" t="s">
        <v>546</v>
      </c>
      <c r="J129" s="227">
        <v>15</v>
      </c>
      <c r="K129" s="275"/>
    </row>
    <row r="130" s="1" customFormat="1" ht="15" customHeight="1">
      <c r="B130" s="272"/>
      <c r="C130" s="253" t="s">
        <v>557</v>
      </c>
      <c r="D130" s="253"/>
      <c r="E130" s="253"/>
      <c r="F130" s="254" t="s">
        <v>550</v>
      </c>
      <c r="G130" s="253"/>
      <c r="H130" s="253" t="s">
        <v>558</v>
      </c>
      <c r="I130" s="253" t="s">
        <v>546</v>
      </c>
      <c r="J130" s="253">
        <v>15</v>
      </c>
      <c r="K130" s="275"/>
    </row>
    <row r="131" s="1" customFormat="1" ht="15" customHeight="1">
      <c r="B131" s="272"/>
      <c r="C131" s="253" t="s">
        <v>559</v>
      </c>
      <c r="D131" s="253"/>
      <c r="E131" s="253"/>
      <c r="F131" s="254" t="s">
        <v>550</v>
      </c>
      <c r="G131" s="253"/>
      <c r="H131" s="253" t="s">
        <v>560</v>
      </c>
      <c r="I131" s="253" t="s">
        <v>546</v>
      </c>
      <c r="J131" s="253">
        <v>20</v>
      </c>
      <c r="K131" s="275"/>
    </row>
    <row r="132" s="1" customFormat="1" ht="15" customHeight="1">
      <c r="B132" s="272"/>
      <c r="C132" s="253" t="s">
        <v>561</v>
      </c>
      <c r="D132" s="253"/>
      <c r="E132" s="253"/>
      <c r="F132" s="254" t="s">
        <v>550</v>
      </c>
      <c r="G132" s="253"/>
      <c r="H132" s="253" t="s">
        <v>562</v>
      </c>
      <c r="I132" s="253" t="s">
        <v>546</v>
      </c>
      <c r="J132" s="253">
        <v>20</v>
      </c>
      <c r="K132" s="275"/>
    </row>
    <row r="133" s="1" customFormat="1" ht="15" customHeight="1">
      <c r="B133" s="272"/>
      <c r="C133" s="227" t="s">
        <v>549</v>
      </c>
      <c r="D133" s="227"/>
      <c r="E133" s="227"/>
      <c r="F133" s="250" t="s">
        <v>550</v>
      </c>
      <c r="G133" s="227"/>
      <c r="H133" s="227" t="s">
        <v>584</v>
      </c>
      <c r="I133" s="227" t="s">
        <v>546</v>
      </c>
      <c r="J133" s="227">
        <v>50</v>
      </c>
      <c r="K133" s="275"/>
    </row>
    <row r="134" s="1" customFormat="1" ht="15" customHeight="1">
      <c r="B134" s="272"/>
      <c r="C134" s="227" t="s">
        <v>563</v>
      </c>
      <c r="D134" s="227"/>
      <c r="E134" s="227"/>
      <c r="F134" s="250" t="s">
        <v>550</v>
      </c>
      <c r="G134" s="227"/>
      <c r="H134" s="227" t="s">
        <v>584</v>
      </c>
      <c r="I134" s="227" t="s">
        <v>546</v>
      </c>
      <c r="J134" s="227">
        <v>50</v>
      </c>
      <c r="K134" s="275"/>
    </row>
    <row r="135" s="1" customFormat="1" ht="15" customHeight="1">
      <c r="B135" s="272"/>
      <c r="C135" s="227" t="s">
        <v>569</v>
      </c>
      <c r="D135" s="227"/>
      <c r="E135" s="227"/>
      <c r="F135" s="250" t="s">
        <v>550</v>
      </c>
      <c r="G135" s="227"/>
      <c r="H135" s="227" t="s">
        <v>584</v>
      </c>
      <c r="I135" s="227" t="s">
        <v>546</v>
      </c>
      <c r="J135" s="227">
        <v>50</v>
      </c>
      <c r="K135" s="275"/>
    </row>
    <row r="136" s="1" customFormat="1" ht="15" customHeight="1">
      <c r="B136" s="272"/>
      <c r="C136" s="227" t="s">
        <v>571</v>
      </c>
      <c r="D136" s="227"/>
      <c r="E136" s="227"/>
      <c r="F136" s="250" t="s">
        <v>550</v>
      </c>
      <c r="G136" s="227"/>
      <c r="H136" s="227" t="s">
        <v>584</v>
      </c>
      <c r="I136" s="227" t="s">
        <v>546</v>
      </c>
      <c r="J136" s="227">
        <v>50</v>
      </c>
      <c r="K136" s="275"/>
    </row>
    <row r="137" s="1" customFormat="1" ht="15" customHeight="1">
      <c r="B137" s="272"/>
      <c r="C137" s="227" t="s">
        <v>572</v>
      </c>
      <c r="D137" s="227"/>
      <c r="E137" s="227"/>
      <c r="F137" s="250" t="s">
        <v>550</v>
      </c>
      <c r="G137" s="227"/>
      <c r="H137" s="227" t="s">
        <v>597</v>
      </c>
      <c r="I137" s="227" t="s">
        <v>546</v>
      </c>
      <c r="J137" s="227">
        <v>255</v>
      </c>
      <c r="K137" s="275"/>
    </row>
    <row r="138" s="1" customFormat="1" ht="15" customHeight="1">
      <c r="B138" s="272"/>
      <c r="C138" s="227" t="s">
        <v>574</v>
      </c>
      <c r="D138" s="227"/>
      <c r="E138" s="227"/>
      <c r="F138" s="250" t="s">
        <v>544</v>
      </c>
      <c r="G138" s="227"/>
      <c r="H138" s="227" t="s">
        <v>598</v>
      </c>
      <c r="I138" s="227" t="s">
        <v>576</v>
      </c>
      <c r="J138" s="227"/>
      <c r="K138" s="275"/>
    </row>
    <row r="139" s="1" customFormat="1" ht="15" customHeight="1">
      <c r="B139" s="272"/>
      <c r="C139" s="227" t="s">
        <v>577</v>
      </c>
      <c r="D139" s="227"/>
      <c r="E139" s="227"/>
      <c r="F139" s="250" t="s">
        <v>544</v>
      </c>
      <c r="G139" s="227"/>
      <c r="H139" s="227" t="s">
        <v>599</v>
      </c>
      <c r="I139" s="227" t="s">
        <v>579</v>
      </c>
      <c r="J139" s="227"/>
      <c r="K139" s="275"/>
    </row>
    <row r="140" s="1" customFormat="1" ht="15" customHeight="1">
      <c r="B140" s="272"/>
      <c r="C140" s="227" t="s">
        <v>580</v>
      </c>
      <c r="D140" s="227"/>
      <c r="E140" s="227"/>
      <c r="F140" s="250" t="s">
        <v>544</v>
      </c>
      <c r="G140" s="227"/>
      <c r="H140" s="227" t="s">
        <v>580</v>
      </c>
      <c r="I140" s="227" t="s">
        <v>579</v>
      </c>
      <c r="J140" s="227"/>
      <c r="K140" s="275"/>
    </row>
    <row r="141" s="1" customFormat="1" ht="15" customHeight="1">
      <c r="B141" s="272"/>
      <c r="C141" s="227" t="s">
        <v>38</v>
      </c>
      <c r="D141" s="227"/>
      <c r="E141" s="227"/>
      <c r="F141" s="250" t="s">
        <v>544</v>
      </c>
      <c r="G141" s="227"/>
      <c r="H141" s="227" t="s">
        <v>600</v>
      </c>
      <c r="I141" s="227" t="s">
        <v>579</v>
      </c>
      <c r="J141" s="227"/>
      <c r="K141" s="275"/>
    </row>
    <row r="142" s="1" customFormat="1" ht="15" customHeight="1">
      <c r="B142" s="272"/>
      <c r="C142" s="227" t="s">
        <v>601</v>
      </c>
      <c r="D142" s="227"/>
      <c r="E142" s="227"/>
      <c r="F142" s="250" t="s">
        <v>544</v>
      </c>
      <c r="G142" s="227"/>
      <c r="H142" s="227" t="s">
        <v>602</v>
      </c>
      <c r="I142" s="227" t="s">
        <v>579</v>
      </c>
      <c r="J142" s="227"/>
      <c r="K142" s="275"/>
    </row>
    <row r="143" s="1" customFormat="1" ht="15" customHeight="1">
      <c r="B143" s="276"/>
      <c r="C143" s="277"/>
      <c r="D143" s="277"/>
      <c r="E143" s="277"/>
      <c r="F143" s="277"/>
      <c r="G143" s="277"/>
      <c r="H143" s="277"/>
      <c r="I143" s="277"/>
      <c r="J143" s="277"/>
      <c r="K143" s="278"/>
    </row>
    <row r="144" s="1" customFormat="1" ht="18.75" customHeight="1">
      <c r="B144" s="263"/>
      <c r="C144" s="263"/>
      <c r="D144" s="263"/>
      <c r="E144" s="263"/>
      <c r="F144" s="264"/>
      <c r="G144" s="263"/>
      <c r="H144" s="263"/>
      <c r="I144" s="263"/>
      <c r="J144" s="263"/>
      <c r="K144" s="263"/>
    </row>
    <row r="145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="1" customFormat="1" ht="45" customHeight="1">
      <c r="B147" s="239"/>
      <c r="C147" s="240" t="s">
        <v>603</v>
      </c>
      <c r="D147" s="240"/>
      <c r="E147" s="240"/>
      <c r="F147" s="240"/>
      <c r="G147" s="240"/>
      <c r="H147" s="240"/>
      <c r="I147" s="240"/>
      <c r="J147" s="240"/>
      <c r="K147" s="241"/>
    </row>
    <row r="148" s="1" customFormat="1" ht="17.25" customHeight="1">
      <c r="B148" s="239"/>
      <c r="C148" s="242" t="s">
        <v>538</v>
      </c>
      <c r="D148" s="242"/>
      <c r="E148" s="242"/>
      <c r="F148" s="242" t="s">
        <v>539</v>
      </c>
      <c r="G148" s="243"/>
      <c r="H148" s="242" t="s">
        <v>54</v>
      </c>
      <c r="I148" s="242" t="s">
        <v>57</v>
      </c>
      <c r="J148" s="242" t="s">
        <v>540</v>
      </c>
      <c r="K148" s="241"/>
    </row>
    <row r="149" s="1" customFormat="1" ht="17.25" customHeight="1">
      <c r="B149" s="239"/>
      <c r="C149" s="244" t="s">
        <v>541</v>
      </c>
      <c r="D149" s="244"/>
      <c r="E149" s="244"/>
      <c r="F149" s="245" t="s">
        <v>542</v>
      </c>
      <c r="G149" s="246"/>
      <c r="H149" s="244"/>
      <c r="I149" s="244"/>
      <c r="J149" s="244" t="s">
        <v>543</v>
      </c>
      <c r="K149" s="241"/>
    </row>
    <row r="150" s="1" customFormat="1" ht="5.25" customHeight="1">
      <c r="B150" s="252"/>
      <c r="C150" s="247"/>
      <c r="D150" s="247"/>
      <c r="E150" s="247"/>
      <c r="F150" s="247"/>
      <c r="G150" s="248"/>
      <c r="H150" s="247"/>
      <c r="I150" s="247"/>
      <c r="J150" s="247"/>
      <c r="K150" s="275"/>
    </row>
    <row r="151" s="1" customFormat="1" ht="15" customHeight="1">
      <c r="B151" s="252"/>
      <c r="C151" s="279" t="s">
        <v>547</v>
      </c>
      <c r="D151" s="227"/>
      <c r="E151" s="227"/>
      <c r="F151" s="280" t="s">
        <v>544</v>
      </c>
      <c r="G151" s="227"/>
      <c r="H151" s="279" t="s">
        <v>584</v>
      </c>
      <c r="I151" s="279" t="s">
        <v>546</v>
      </c>
      <c r="J151" s="279">
        <v>120</v>
      </c>
      <c r="K151" s="275"/>
    </row>
    <row r="152" s="1" customFormat="1" ht="15" customHeight="1">
      <c r="B152" s="252"/>
      <c r="C152" s="279" t="s">
        <v>593</v>
      </c>
      <c r="D152" s="227"/>
      <c r="E152" s="227"/>
      <c r="F152" s="280" t="s">
        <v>544</v>
      </c>
      <c r="G152" s="227"/>
      <c r="H152" s="279" t="s">
        <v>604</v>
      </c>
      <c r="I152" s="279" t="s">
        <v>546</v>
      </c>
      <c r="J152" s="279" t="s">
        <v>595</v>
      </c>
      <c r="K152" s="275"/>
    </row>
    <row r="153" s="1" customFormat="1" ht="15" customHeight="1">
      <c r="B153" s="252"/>
      <c r="C153" s="279" t="s">
        <v>492</v>
      </c>
      <c r="D153" s="227"/>
      <c r="E153" s="227"/>
      <c r="F153" s="280" t="s">
        <v>544</v>
      </c>
      <c r="G153" s="227"/>
      <c r="H153" s="279" t="s">
        <v>605</v>
      </c>
      <c r="I153" s="279" t="s">
        <v>546</v>
      </c>
      <c r="J153" s="279" t="s">
        <v>595</v>
      </c>
      <c r="K153" s="275"/>
    </row>
    <row r="154" s="1" customFormat="1" ht="15" customHeight="1">
      <c r="B154" s="252"/>
      <c r="C154" s="279" t="s">
        <v>549</v>
      </c>
      <c r="D154" s="227"/>
      <c r="E154" s="227"/>
      <c r="F154" s="280" t="s">
        <v>550</v>
      </c>
      <c r="G154" s="227"/>
      <c r="H154" s="279" t="s">
        <v>584</v>
      </c>
      <c r="I154" s="279" t="s">
        <v>546</v>
      </c>
      <c r="J154" s="279">
        <v>50</v>
      </c>
      <c r="K154" s="275"/>
    </row>
    <row r="155" s="1" customFormat="1" ht="15" customHeight="1">
      <c r="B155" s="252"/>
      <c r="C155" s="279" t="s">
        <v>552</v>
      </c>
      <c r="D155" s="227"/>
      <c r="E155" s="227"/>
      <c r="F155" s="280" t="s">
        <v>544</v>
      </c>
      <c r="G155" s="227"/>
      <c r="H155" s="279" t="s">
        <v>584</v>
      </c>
      <c r="I155" s="279" t="s">
        <v>554</v>
      </c>
      <c r="J155" s="279"/>
      <c r="K155" s="275"/>
    </row>
    <row r="156" s="1" customFormat="1" ht="15" customHeight="1">
      <c r="B156" s="252"/>
      <c r="C156" s="279" t="s">
        <v>563</v>
      </c>
      <c r="D156" s="227"/>
      <c r="E156" s="227"/>
      <c r="F156" s="280" t="s">
        <v>550</v>
      </c>
      <c r="G156" s="227"/>
      <c r="H156" s="279" t="s">
        <v>584</v>
      </c>
      <c r="I156" s="279" t="s">
        <v>546</v>
      </c>
      <c r="J156" s="279">
        <v>50</v>
      </c>
      <c r="K156" s="275"/>
    </row>
    <row r="157" s="1" customFormat="1" ht="15" customHeight="1">
      <c r="B157" s="252"/>
      <c r="C157" s="279" t="s">
        <v>571</v>
      </c>
      <c r="D157" s="227"/>
      <c r="E157" s="227"/>
      <c r="F157" s="280" t="s">
        <v>550</v>
      </c>
      <c r="G157" s="227"/>
      <c r="H157" s="279" t="s">
        <v>584</v>
      </c>
      <c r="I157" s="279" t="s">
        <v>546</v>
      </c>
      <c r="J157" s="279">
        <v>50</v>
      </c>
      <c r="K157" s="275"/>
    </row>
    <row r="158" s="1" customFormat="1" ht="15" customHeight="1">
      <c r="B158" s="252"/>
      <c r="C158" s="279" t="s">
        <v>569</v>
      </c>
      <c r="D158" s="227"/>
      <c r="E158" s="227"/>
      <c r="F158" s="280" t="s">
        <v>550</v>
      </c>
      <c r="G158" s="227"/>
      <c r="H158" s="279" t="s">
        <v>584</v>
      </c>
      <c r="I158" s="279" t="s">
        <v>546</v>
      </c>
      <c r="J158" s="279">
        <v>50</v>
      </c>
      <c r="K158" s="275"/>
    </row>
    <row r="159" s="1" customFormat="1" ht="15" customHeight="1">
      <c r="B159" s="252"/>
      <c r="C159" s="279" t="s">
        <v>97</v>
      </c>
      <c r="D159" s="227"/>
      <c r="E159" s="227"/>
      <c r="F159" s="280" t="s">
        <v>544</v>
      </c>
      <c r="G159" s="227"/>
      <c r="H159" s="279" t="s">
        <v>606</v>
      </c>
      <c r="I159" s="279" t="s">
        <v>546</v>
      </c>
      <c r="J159" s="279" t="s">
        <v>607</v>
      </c>
      <c r="K159" s="275"/>
    </row>
    <row r="160" s="1" customFormat="1" ht="15" customHeight="1">
      <c r="B160" s="252"/>
      <c r="C160" s="279" t="s">
        <v>608</v>
      </c>
      <c r="D160" s="227"/>
      <c r="E160" s="227"/>
      <c r="F160" s="280" t="s">
        <v>544</v>
      </c>
      <c r="G160" s="227"/>
      <c r="H160" s="279" t="s">
        <v>609</v>
      </c>
      <c r="I160" s="279" t="s">
        <v>579</v>
      </c>
      <c r="J160" s="279"/>
      <c r="K160" s="275"/>
    </row>
    <row r="161" s="1" customFormat="1" ht="15" customHeight="1">
      <c r="B161" s="281"/>
      <c r="C161" s="261"/>
      <c r="D161" s="261"/>
      <c r="E161" s="261"/>
      <c r="F161" s="261"/>
      <c r="G161" s="261"/>
      <c r="H161" s="261"/>
      <c r="I161" s="261"/>
      <c r="J161" s="261"/>
      <c r="K161" s="282"/>
    </row>
    <row r="162" s="1" customFormat="1" ht="18.75" customHeight="1">
      <c r="B162" s="263"/>
      <c r="C162" s="273"/>
      <c r="D162" s="273"/>
      <c r="E162" s="273"/>
      <c r="F162" s="283"/>
      <c r="G162" s="273"/>
      <c r="H162" s="273"/>
      <c r="I162" s="273"/>
      <c r="J162" s="273"/>
      <c r="K162" s="263"/>
    </row>
    <row r="163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="1" customFormat="1" ht="7.5" customHeight="1">
      <c r="B164" s="214"/>
      <c r="C164" s="215"/>
      <c r="D164" s="215"/>
      <c r="E164" s="215"/>
      <c r="F164" s="215"/>
      <c r="G164" s="215"/>
      <c r="H164" s="215"/>
      <c r="I164" s="215"/>
      <c r="J164" s="215"/>
      <c r="K164" s="216"/>
    </row>
    <row r="165" s="1" customFormat="1" ht="45" customHeight="1">
      <c r="B165" s="217"/>
      <c r="C165" s="218" t="s">
        <v>610</v>
      </c>
      <c r="D165" s="218"/>
      <c r="E165" s="218"/>
      <c r="F165" s="218"/>
      <c r="G165" s="218"/>
      <c r="H165" s="218"/>
      <c r="I165" s="218"/>
      <c r="J165" s="218"/>
      <c r="K165" s="219"/>
    </row>
    <row r="166" s="1" customFormat="1" ht="17.25" customHeight="1">
      <c r="B166" s="217"/>
      <c r="C166" s="242" t="s">
        <v>538</v>
      </c>
      <c r="D166" s="242"/>
      <c r="E166" s="242"/>
      <c r="F166" s="242" t="s">
        <v>539</v>
      </c>
      <c r="G166" s="284"/>
      <c r="H166" s="285" t="s">
        <v>54</v>
      </c>
      <c r="I166" s="285" t="s">
        <v>57</v>
      </c>
      <c r="J166" s="242" t="s">
        <v>540</v>
      </c>
      <c r="K166" s="219"/>
    </row>
    <row r="167" s="1" customFormat="1" ht="17.25" customHeight="1">
      <c r="B167" s="220"/>
      <c r="C167" s="244" t="s">
        <v>541</v>
      </c>
      <c r="D167" s="244"/>
      <c r="E167" s="244"/>
      <c r="F167" s="245" t="s">
        <v>542</v>
      </c>
      <c r="G167" s="286"/>
      <c r="H167" s="287"/>
      <c r="I167" s="287"/>
      <c r="J167" s="244" t="s">
        <v>543</v>
      </c>
      <c r="K167" s="222"/>
    </row>
    <row r="168" s="1" customFormat="1" ht="5.25" customHeight="1">
      <c r="B168" s="252"/>
      <c r="C168" s="247"/>
      <c r="D168" s="247"/>
      <c r="E168" s="247"/>
      <c r="F168" s="247"/>
      <c r="G168" s="248"/>
      <c r="H168" s="247"/>
      <c r="I168" s="247"/>
      <c r="J168" s="247"/>
      <c r="K168" s="275"/>
    </row>
    <row r="169" s="1" customFormat="1" ht="15" customHeight="1">
      <c r="B169" s="252"/>
      <c r="C169" s="227" t="s">
        <v>547</v>
      </c>
      <c r="D169" s="227"/>
      <c r="E169" s="227"/>
      <c r="F169" s="250" t="s">
        <v>544</v>
      </c>
      <c r="G169" s="227"/>
      <c r="H169" s="227" t="s">
        <v>584</v>
      </c>
      <c r="I169" s="227" t="s">
        <v>546</v>
      </c>
      <c r="J169" s="227">
        <v>120</v>
      </c>
      <c r="K169" s="275"/>
    </row>
    <row r="170" s="1" customFormat="1" ht="15" customHeight="1">
      <c r="B170" s="252"/>
      <c r="C170" s="227" t="s">
        <v>593</v>
      </c>
      <c r="D170" s="227"/>
      <c r="E170" s="227"/>
      <c r="F170" s="250" t="s">
        <v>544</v>
      </c>
      <c r="G170" s="227"/>
      <c r="H170" s="227" t="s">
        <v>594</v>
      </c>
      <c r="I170" s="227" t="s">
        <v>546</v>
      </c>
      <c r="J170" s="227" t="s">
        <v>595</v>
      </c>
      <c r="K170" s="275"/>
    </row>
    <row r="171" s="1" customFormat="1" ht="15" customHeight="1">
      <c r="B171" s="252"/>
      <c r="C171" s="227" t="s">
        <v>492</v>
      </c>
      <c r="D171" s="227"/>
      <c r="E171" s="227"/>
      <c r="F171" s="250" t="s">
        <v>544</v>
      </c>
      <c r="G171" s="227"/>
      <c r="H171" s="227" t="s">
        <v>611</v>
      </c>
      <c r="I171" s="227" t="s">
        <v>546</v>
      </c>
      <c r="J171" s="227" t="s">
        <v>595</v>
      </c>
      <c r="K171" s="275"/>
    </row>
    <row r="172" s="1" customFormat="1" ht="15" customHeight="1">
      <c r="B172" s="252"/>
      <c r="C172" s="227" t="s">
        <v>549</v>
      </c>
      <c r="D172" s="227"/>
      <c r="E172" s="227"/>
      <c r="F172" s="250" t="s">
        <v>550</v>
      </c>
      <c r="G172" s="227"/>
      <c r="H172" s="227" t="s">
        <v>611</v>
      </c>
      <c r="I172" s="227" t="s">
        <v>546</v>
      </c>
      <c r="J172" s="227">
        <v>50</v>
      </c>
      <c r="K172" s="275"/>
    </row>
    <row r="173" s="1" customFormat="1" ht="15" customHeight="1">
      <c r="B173" s="252"/>
      <c r="C173" s="227" t="s">
        <v>552</v>
      </c>
      <c r="D173" s="227"/>
      <c r="E173" s="227"/>
      <c r="F173" s="250" t="s">
        <v>544</v>
      </c>
      <c r="G173" s="227"/>
      <c r="H173" s="227" t="s">
        <v>611</v>
      </c>
      <c r="I173" s="227" t="s">
        <v>554</v>
      </c>
      <c r="J173" s="227"/>
      <c r="K173" s="275"/>
    </row>
    <row r="174" s="1" customFormat="1" ht="15" customHeight="1">
      <c r="B174" s="252"/>
      <c r="C174" s="227" t="s">
        <v>563</v>
      </c>
      <c r="D174" s="227"/>
      <c r="E174" s="227"/>
      <c r="F174" s="250" t="s">
        <v>550</v>
      </c>
      <c r="G174" s="227"/>
      <c r="H174" s="227" t="s">
        <v>611</v>
      </c>
      <c r="I174" s="227" t="s">
        <v>546</v>
      </c>
      <c r="J174" s="227">
        <v>50</v>
      </c>
      <c r="K174" s="275"/>
    </row>
    <row r="175" s="1" customFormat="1" ht="15" customHeight="1">
      <c r="B175" s="252"/>
      <c r="C175" s="227" t="s">
        <v>571</v>
      </c>
      <c r="D175" s="227"/>
      <c r="E175" s="227"/>
      <c r="F175" s="250" t="s">
        <v>550</v>
      </c>
      <c r="G175" s="227"/>
      <c r="H175" s="227" t="s">
        <v>611</v>
      </c>
      <c r="I175" s="227" t="s">
        <v>546</v>
      </c>
      <c r="J175" s="227">
        <v>50</v>
      </c>
      <c r="K175" s="275"/>
    </row>
    <row r="176" s="1" customFormat="1" ht="15" customHeight="1">
      <c r="B176" s="252"/>
      <c r="C176" s="227" t="s">
        <v>569</v>
      </c>
      <c r="D176" s="227"/>
      <c r="E176" s="227"/>
      <c r="F176" s="250" t="s">
        <v>550</v>
      </c>
      <c r="G176" s="227"/>
      <c r="H176" s="227" t="s">
        <v>611</v>
      </c>
      <c r="I176" s="227" t="s">
        <v>546</v>
      </c>
      <c r="J176" s="227">
        <v>50</v>
      </c>
      <c r="K176" s="275"/>
    </row>
    <row r="177" s="1" customFormat="1" ht="15" customHeight="1">
      <c r="B177" s="252"/>
      <c r="C177" s="227" t="s">
        <v>106</v>
      </c>
      <c r="D177" s="227"/>
      <c r="E177" s="227"/>
      <c r="F177" s="250" t="s">
        <v>544</v>
      </c>
      <c r="G177" s="227"/>
      <c r="H177" s="227" t="s">
        <v>612</v>
      </c>
      <c r="I177" s="227" t="s">
        <v>613</v>
      </c>
      <c r="J177" s="227"/>
      <c r="K177" s="275"/>
    </row>
    <row r="178" s="1" customFormat="1" ht="15" customHeight="1">
      <c r="B178" s="252"/>
      <c r="C178" s="227" t="s">
        <v>57</v>
      </c>
      <c r="D178" s="227"/>
      <c r="E178" s="227"/>
      <c r="F178" s="250" t="s">
        <v>544</v>
      </c>
      <c r="G178" s="227"/>
      <c r="H178" s="227" t="s">
        <v>614</v>
      </c>
      <c r="I178" s="227" t="s">
        <v>615</v>
      </c>
      <c r="J178" s="227">
        <v>1</v>
      </c>
      <c r="K178" s="275"/>
    </row>
    <row r="179" s="1" customFormat="1" ht="15" customHeight="1">
      <c r="B179" s="252"/>
      <c r="C179" s="227" t="s">
        <v>53</v>
      </c>
      <c r="D179" s="227"/>
      <c r="E179" s="227"/>
      <c r="F179" s="250" t="s">
        <v>544</v>
      </c>
      <c r="G179" s="227"/>
      <c r="H179" s="227" t="s">
        <v>616</v>
      </c>
      <c r="I179" s="227" t="s">
        <v>546</v>
      </c>
      <c r="J179" s="227">
        <v>20</v>
      </c>
      <c r="K179" s="275"/>
    </row>
    <row r="180" s="1" customFormat="1" ht="15" customHeight="1">
      <c r="B180" s="252"/>
      <c r="C180" s="227" t="s">
        <v>54</v>
      </c>
      <c r="D180" s="227"/>
      <c r="E180" s="227"/>
      <c r="F180" s="250" t="s">
        <v>544</v>
      </c>
      <c r="G180" s="227"/>
      <c r="H180" s="227" t="s">
        <v>617</v>
      </c>
      <c r="I180" s="227" t="s">
        <v>546</v>
      </c>
      <c r="J180" s="227">
        <v>255</v>
      </c>
      <c r="K180" s="275"/>
    </row>
    <row r="181" s="1" customFormat="1" ht="15" customHeight="1">
      <c r="B181" s="252"/>
      <c r="C181" s="227" t="s">
        <v>107</v>
      </c>
      <c r="D181" s="227"/>
      <c r="E181" s="227"/>
      <c r="F181" s="250" t="s">
        <v>544</v>
      </c>
      <c r="G181" s="227"/>
      <c r="H181" s="227" t="s">
        <v>508</v>
      </c>
      <c r="I181" s="227" t="s">
        <v>546</v>
      </c>
      <c r="J181" s="227">
        <v>10</v>
      </c>
      <c r="K181" s="275"/>
    </row>
    <row r="182" s="1" customFormat="1" ht="15" customHeight="1">
      <c r="B182" s="252"/>
      <c r="C182" s="227" t="s">
        <v>108</v>
      </c>
      <c r="D182" s="227"/>
      <c r="E182" s="227"/>
      <c r="F182" s="250" t="s">
        <v>544</v>
      </c>
      <c r="G182" s="227"/>
      <c r="H182" s="227" t="s">
        <v>618</v>
      </c>
      <c r="I182" s="227" t="s">
        <v>579</v>
      </c>
      <c r="J182" s="227"/>
      <c r="K182" s="275"/>
    </row>
    <row r="183" s="1" customFormat="1" ht="15" customHeight="1">
      <c r="B183" s="252"/>
      <c r="C183" s="227" t="s">
        <v>619</v>
      </c>
      <c r="D183" s="227"/>
      <c r="E183" s="227"/>
      <c r="F183" s="250" t="s">
        <v>544</v>
      </c>
      <c r="G183" s="227"/>
      <c r="H183" s="227" t="s">
        <v>620</v>
      </c>
      <c r="I183" s="227" t="s">
        <v>579</v>
      </c>
      <c r="J183" s="227"/>
      <c r="K183" s="275"/>
    </row>
    <row r="184" s="1" customFormat="1" ht="15" customHeight="1">
      <c r="B184" s="252"/>
      <c r="C184" s="227" t="s">
        <v>608</v>
      </c>
      <c r="D184" s="227"/>
      <c r="E184" s="227"/>
      <c r="F184" s="250" t="s">
        <v>544</v>
      </c>
      <c r="G184" s="227"/>
      <c r="H184" s="227" t="s">
        <v>621</v>
      </c>
      <c r="I184" s="227" t="s">
        <v>579</v>
      </c>
      <c r="J184" s="227"/>
      <c r="K184" s="275"/>
    </row>
    <row r="185" s="1" customFormat="1" ht="15" customHeight="1">
      <c r="B185" s="252"/>
      <c r="C185" s="227" t="s">
        <v>110</v>
      </c>
      <c r="D185" s="227"/>
      <c r="E185" s="227"/>
      <c r="F185" s="250" t="s">
        <v>550</v>
      </c>
      <c r="G185" s="227"/>
      <c r="H185" s="227" t="s">
        <v>622</v>
      </c>
      <c r="I185" s="227" t="s">
        <v>546</v>
      </c>
      <c r="J185" s="227">
        <v>50</v>
      </c>
      <c r="K185" s="275"/>
    </row>
    <row r="186" s="1" customFormat="1" ht="15" customHeight="1">
      <c r="B186" s="252"/>
      <c r="C186" s="227" t="s">
        <v>623</v>
      </c>
      <c r="D186" s="227"/>
      <c r="E186" s="227"/>
      <c r="F186" s="250" t="s">
        <v>550</v>
      </c>
      <c r="G186" s="227"/>
      <c r="H186" s="227" t="s">
        <v>624</v>
      </c>
      <c r="I186" s="227" t="s">
        <v>625</v>
      </c>
      <c r="J186" s="227"/>
      <c r="K186" s="275"/>
    </row>
    <row r="187" s="1" customFormat="1" ht="15" customHeight="1">
      <c r="B187" s="252"/>
      <c r="C187" s="227" t="s">
        <v>626</v>
      </c>
      <c r="D187" s="227"/>
      <c r="E187" s="227"/>
      <c r="F187" s="250" t="s">
        <v>550</v>
      </c>
      <c r="G187" s="227"/>
      <c r="H187" s="227" t="s">
        <v>627</v>
      </c>
      <c r="I187" s="227" t="s">
        <v>625</v>
      </c>
      <c r="J187" s="227"/>
      <c r="K187" s="275"/>
    </row>
    <row r="188" s="1" customFormat="1" ht="15" customHeight="1">
      <c r="B188" s="252"/>
      <c r="C188" s="227" t="s">
        <v>628</v>
      </c>
      <c r="D188" s="227"/>
      <c r="E188" s="227"/>
      <c r="F188" s="250" t="s">
        <v>550</v>
      </c>
      <c r="G188" s="227"/>
      <c r="H188" s="227" t="s">
        <v>629</v>
      </c>
      <c r="I188" s="227" t="s">
        <v>625</v>
      </c>
      <c r="J188" s="227"/>
      <c r="K188" s="275"/>
    </row>
    <row r="189" s="1" customFormat="1" ht="15" customHeight="1">
      <c r="B189" s="252"/>
      <c r="C189" s="288" t="s">
        <v>630</v>
      </c>
      <c r="D189" s="227"/>
      <c r="E189" s="227"/>
      <c r="F189" s="250" t="s">
        <v>550</v>
      </c>
      <c r="G189" s="227"/>
      <c r="H189" s="227" t="s">
        <v>631</v>
      </c>
      <c r="I189" s="227" t="s">
        <v>632</v>
      </c>
      <c r="J189" s="289" t="s">
        <v>633</v>
      </c>
      <c r="K189" s="275"/>
    </row>
    <row r="190" s="1" customFormat="1" ht="15" customHeight="1">
      <c r="B190" s="252"/>
      <c r="C190" s="288" t="s">
        <v>42</v>
      </c>
      <c r="D190" s="227"/>
      <c r="E190" s="227"/>
      <c r="F190" s="250" t="s">
        <v>544</v>
      </c>
      <c r="G190" s="227"/>
      <c r="H190" s="224" t="s">
        <v>634</v>
      </c>
      <c r="I190" s="227" t="s">
        <v>635</v>
      </c>
      <c r="J190" s="227"/>
      <c r="K190" s="275"/>
    </row>
    <row r="191" s="1" customFormat="1" ht="15" customHeight="1">
      <c r="B191" s="252"/>
      <c r="C191" s="288" t="s">
        <v>636</v>
      </c>
      <c r="D191" s="227"/>
      <c r="E191" s="227"/>
      <c r="F191" s="250" t="s">
        <v>544</v>
      </c>
      <c r="G191" s="227"/>
      <c r="H191" s="227" t="s">
        <v>637</v>
      </c>
      <c r="I191" s="227" t="s">
        <v>579</v>
      </c>
      <c r="J191" s="227"/>
      <c r="K191" s="275"/>
    </row>
    <row r="192" s="1" customFormat="1" ht="15" customHeight="1">
      <c r="B192" s="252"/>
      <c r="C192" s="288" t="s">
        <v>638</v>
      </c>
      <c r="D192" s="227"/>
      <c r="E192" s="227"/>
      <c r="F192" s="250" t="s">
        <v>544</v>
      </c>
      <c r="G192" s="227"/>
      <c r="H192" s="227" t="s">
        <v>639</v>
      </c>
      <c r="I192" s="227" t="s">
        <v>579</v>
      </c>
      <c r="J192" s="227"/>
      <c r="K192" s="275"/>
    </row>
    <row r="193" s="1" customFormat="1" ht="15" customHeight="1">
      <c r="B193" s="252"/>
      <c r="C193" s="288" t="s">
        <v>640</v>
      </c>
      <c r="D193" s="227"/>
      <c r="E193" s="227"/>
      <c r="F193" s="250" t="s">
        <v>550</v>
      </c>
      <c r="G193" s="227"/>
      <c r="H193" s="227" t="s">
        <v>641</v>
      </c>
      <c r="I193" s="227" t="s">
        <v>579</v>
      </c>
      <c r="J193" s="227"/>
      <c r="K193" s="275"/>
    </row>
    <row r="194" s="1" customFormat="1" ht="15" customHeight="1">
      <c r="B194" s="281"/>
      <c r="C194" s="290"/>
      <c r="D194" s="261"/>
      <c r="E194" s="261"/>
      <c r="F194" s="261"/>
      <c r="G194" s="261"/>
      <c r="H194" s="261"/>
      <c r="I194" s="261"/>
      <c r="J194" s="261"/>
      <c r="K194" s="282"/>
    </row>
    <row r="195" s="1" customFormat="1" ht="18.75" customHeight="1">
      <c r="B195" s="263"/>
      <c r="C195" s="273"/>
      <c r="D195" s="273"/>
      <c r="E195" s="273"/>
      <c r="F195" s="283"/>
      <c r="G195" s="273"/>
      <c r="H195" s="273"/>
      <c r="I195" s="273"/>
      <c r="J195" s="273"/>
      <c r="K195" s="263"/>
    </row>
    <row r="196" s="1" customFormat="1" ht="18.75" customHeight="1">
      <c r="B196" s="263"/>
      <c r="C196" s="273"/>
      <c r="D196" s="273"/>
      <c r="E196" s="273"/>
      <c r="F196" s="283"/>
      <c r="G196" s="273"/>
      <c r="H196" s="273"/>
      <c r="I196" s="273"/>
      <c r="J196" s="273"/>
      <c r="K196" s="263"/>
    </row>
    <row r="197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="1" customFormat="1" ht="13.5">
      <c r="B198" s="214"/>
      <c r="C198" s="215"/>
      <c r="D198" s="215"/>
      <c r="E198" s="215"/>
      <c r="F198" s="215"/>
      <c r="G198" s="215"/>
      <c r="H198" s="215"/>
      <c r="I198" s="215"/>
      <c r="J198" s="215"/>
      <c r="K198" s="216"/>
    </row>
    <row r="199" s="1" customFormat="1" ht="21">
      <c r="B199" s="217"/>
      <c r="C199" s="218" t="s">
        <v>642</v>
      </c>
      <c r="D199" s="218"/>
      <c r="E199" s="218"/>
      <c r="F199" s="218"/>
      <c r="G199" s="218"/>
      <c r="H199" s="218"/>
      <c r="I199" s="218"/>
      <c r="J199" s="218"/>
      <c r="K199" s="219"/>
    </row>
    <row r="200" s="1" customFormat="1" ht="25.5" customHeight="1">
      <c r="B200" s="217"/>
      <c r="C200" s="291" t="s">
        <v>643</v>
      </c>
      <c r="D200" s="291"/>
      <c r="E200" s="291"/>
      <c r="F200" s="291" t="s">
        <v>644</v>
      </c>
      <c r="G200" s="292"/>
      <c r="H200" s="291" t="s">
        <v>645</v>
      </c>
      <c r="I200" s="291"/>
      <c r="J200" s="291"/>
      <c r="K200" s="219"/>
    </row>
    <row r="201" s="1" customFormat="1" ht="5.25" customHeight="1">
      <c r="B201" s="252"/>
      <c r="C201" s="247"/>
      <c r="D201" s="247"/>
      <c r="E201" s="247"/>
      <c r="F201" s="247"/>
      <c r="G201" s="273"/>
      <c r="H201" s="247"/>
      <c r="I201" s="247"/>
      <c r="J201" s="247"/>
      <c r="K201" s="275"/>
    </row>
    <row r="202" s="1" customFormat="1" ht="15" customHeight="1">
      <c r="B202" s="252"/>
      <c r="C202" s="227" t="s">
        <v>635</v>
      </c>
      <c r="D202" s="227"/>
      <c r="E202" s="227"/>
      <c r="F202" s="250" t="s">
        <v>43</v>
      </c>
      <c r="G202" s="227"/>
      <c r="H202" s="227" t="s">
        <v>646</v>
      </c>
      <c r="I202" s="227"/>
      <c r="J202" s="227"/>
      <c r="K202" s="275"/>
    </row>
    <row r="203" s="1" customFormat="1" ht="15" customHeight="1">
      <c r="B203" s="252"/>
      <c r="C203" s="227"/>
      <c r="D203" s="227"/>
      <c r="E203" s="227"/>
      <c r="F203" s="250" t="s">
        <v>44</v>
      </c>
      <c r="G203" s="227"/>
      <c r="H203" s="227" t="s">
        <v>647</v>
      </c>
      <c r="I203" s="227"/>
      <c r="J203" s="227"/>
      <c r="K203" s="275"/>
    </row>
    <row r="204" s="1" customFormat="1" ht="15" customHeight="1">
      <c r="B204" s="252"/>
      <c r="C204" s="227"/>
      <c r="D204" s="227"/>
      <c r="E204" s="227"/>
      <c r="F204" s="250" t="s">
        <v>47</v>
      </c>
      <c r="G204" s="227"/>
      <c r="H204" s="227" t="s">
        <v>648</v>
      </c>
      <c r="I204" s="227"/>
      <c r="J204" s="227"/>
      <c r="K204" s="275"/>
    </row>
    <row r="205" s="1" customFormat="1" ht="15" customHeight="1">
      <c r="B205" s="252"/>
      <c r="C205" s="227"/>
      <c r="D205" s="227"/>
      <c r="E205" s="227"/>
      <c r="F205" s="250" t="s">
        <v>45</v>
      </c>
      <c r="G205" s="227"/>
      <c r="H205" s="227" t="s">
        <v>649</v>
      </c>
      <c r="I205" s="227"/>
      <c r="J205" s="227"/>
      <c r="K205" s="275"/>
    </row>
    <row r="206" s="1" customFormat="1" ht="15" customHeight="1">
      <c r="B206" s="252"/>
      <c r="C206" s="227"/>
      <c r="D206" s="227"/>
      <c r="E206" s="227"/>
      <c r="F206" s="250" t="s">
        <v>46</v>
      </c>
      <c r="G206" s="227"/>
      <c r="H206" s="227" t="s">
        <v>650</v>
      </c>
      <c r="I206" s="227"/>
      <c r="J206" s="227"/>
      <c r="K206" s="275"/>
    </row>
    <row r="207" s="1" customFormat="1" ht="15" customHeight="1">
      <c r="B207" s="252"/>
      <c r="C207" s="227"/>
      <c r="D207" s="227"/>
      <c r="E207" s="227"/>
      <c r="F207" s="250"/>
      <c r="G207" s="227"/>
      <c r="H207" s="227"/>
      <c r="I207" s="227"/>
      <c r="J207" s="227"/>
      <c r="K207" s="275"/>
    </row>
    <row r="208" s="1" customFormat="1" ht="15" customHeight="1">
      <c r="B208" s="252"/>
      <c r="C208" s="227" t="s">
        <v>591</v>
      </c>
      <c r="D208" s="227"/>
      <c r="E208" s="227"/>
      <c r="F208" s="250" t="s">
        <v>79</v>
      </c>
      <c r="G208" s="227"/>
      <c r="H208" s="227" t="s">
        <v>651</v>
      </c>
      <c r="I208" s="227"/>
      <c r="J208" s="227"/>
      <c r="K208" s="275"/>
    </row>
    <row r="209" s="1" customFormat="1" ht="15" customHeight="1">
      <c r="B209" s="252"/>
      <c r="C209" s="227"/>
      <c r="D209" s="227"/>
      <c r="E209" s="227"/>
      <c r="F209" s="250" t="s">
        <v>488</v>
      </c>
      <c r="G209" s="227"/>
      <c r="H209" s="227" t="s">
        <v>489</v>
      </c>
      <c r="I209" s="227"/>
      <c r="J209" s="227"/>
      <c r="K209" s="275"/>
    </row>
    <row r="210" s="1" customFormat="1" ht="15" customHeight="1">
      <c r="B210" s="252"/>
      <c r="C210" s="227"/>
      <c r="D210" s="227"/>
      <c r="E210" s="227"/>
      <c r="F210" s="250" t="s">
        <v>486</v>
      </c>
      <c r="G210" s="227"/>
      <c r="H210" s="227" t="s">
        <v>652</v>
      </c>
      <c r="I210" s="227"/>
      <c r="J210" s="227"/>
      <c r="K210" s="275"/>
    </row>
    <row r="211" s="1" customFormat="1" ht="15" customHeight="1">
      <c r="B211" s="293"/>
      <c r="C211" s="227"/>
      <c r="D211" s="227"/>
      <c r="E211" s="227"/>
      <c r="F211" s="250" t="s">
        <v>89</v>
      </c>
      <c r="G211" s="288"/>
      <c r="H211" s="279" t="s">
        <v>90</v>
      </c>
      <c r="I211" s="279"/>
      <c r="J211" s="279"/>
      <c r="K211" s="294"/>
    </row>
    <row r="212" s="1" customFormat="1" ht="15" customHeight="1">
      <c r="B212" s="293"/>
      <c r="C212" s="227"/>
      <c r="D212" s="227"/>
      <c r="E212" s="227"/>
      <c r="F212" s="250" t="s">
        <v>490</v>
      </c>
      <c r="G212" s="288"/>
      <c r="H212" s="279" t="s">
        <v>653</v>
      </c>
      <c r="I212" s="279"/>
      <c r="J212" s="279"/>
      <c r="K212" s="294"/>
    </row>
    <row r="213" s="1" customFormat="1" ht="15" customHeight="1">
      <c r="B213" s="293"/>
      <c r="C213" s="227"/>
      <c r="D213" s="227"/>
      <c r="E213" s="227"/>
      <c r="F213" s="250"/>
      <c r="G213" s="288"/>
      <c r="H213" s="279"/>
      <c r="I213" s="279"/>
      <c r="J213" s="279"/>
      <c r="K213" s="294"/>
    </row>
    <row r="214" s="1" customFormat="1" ht="15" customHeight="1">
      <c r="B214" s="293"/>
      <c r="C214" s="227" t="s">
        <v>615</v>
      </c>
      <c r="D214" s="227"/>
      <c r="E214" s="227"/>
      <c r="F214" s="250">
        <v>1</v>
      </c>
      <c r="G214" s="288"/>
      <c r="H214" s="279" t="s">
        <v>654</v>
      </c>
      <c r="I214" s="279"/>
      <c r="J214" s="279"/>
      <c r="K214" s="294"/>
    </row>
    <row r="215" s="1" customFormat="1" ht="15" customHeight="1">
      <c r="B215" s="293"/>
      <c r="C215" s="227"/>
      <c r="D215" s="227"/>
      <c r="E215" s="227"/>
      <c r="F215" s="250">
        <v>2</v>
      </c>
      <c r="G215" s="288"/>
      <c r="H215" s="279" t="s">
        <v>655</v>
      </c>
      <c r="I215" s="279"/>
      <c r="J215" s="279"/>
      <c r="K215" s="294"/>
    </row>
    <row r="216" s="1" customFormat="1" ht="15" customHeight="1">
      <c r="B216" s="293"/>
      <c r="C216" s="227"/>
      <c r="D216" s="227"/>
      <c r="E216" s="227"/>
      <c r="F216" s="250">
        <v>3</v>
      </c>
      <c r="G216" s="288"/>
      <c r="H216" s="279" t="s">
        <v>656</v>
      </c>
      <c r="I216" s="279"/>
      <c r="J216" s="279"/>
      <c r="K216" s="294"/>
    </row>
    <row r="217" s="1" customFormat="1" ht="15" customHeight="1">
      <c r="B217" s="293"/>
      <c r="C217" s="227"/>
      <c r="D217" s="227"/>
      <c r="E217" s="227"/>
      <c r="F217" s="250">
        <v>4</v>
      </c>
      <c r="G217" s="288"/>
      <c r="H217" s="279" t="s">
        <v>657</v>
      </c>
      <c r="I217" s="279"/>
      <c r="J217" s="279"/>
      <c r="K217" s="294"/>
    </row>
    <row r="218" s="1" customFormat="1" ht="12.75" customHeight="1">
      <c r="B218" s="295"/>
      <c r="C218" s="296"/>
      <c r="D218" s="296"/>
      <c r="E218" s="296"/>
      <c r="F218" s="296"/>
      <c r="G218" s="296"/>
      <c r="H218" s="296"/>
      <c r="I218" s="296"/>
      <c r="J218" s="296"/>
      <c r="K218" s="29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LUDEKNEW\uzivatel</dc:creator>
  <cp:lastModifiedBy>LUDEKNEW\uzivatel</cp:lastModifiedBy>
  <dcterms:created xsi:type="dcterms:W3CDTF">2021-04-08T20:02:31Z</dcterms:created>
  <dcterms:modified xsi:type="dcterms:W3CDTF">2021-04-08T20:02:33Z</dcterms:modified>
</cp:coreProperties>
</file>